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595" windowHeight="8445" tabRatio="941" activeTab="3"/>
  </bookViews>
  <sheets>
    <sheet name="PRESENTACION" sheetId="1" r:id="rId1"/>
    <sheet name="APU 1.0.01" sheetId="2" r:id="rId2"/>
    <sheet name="APU 1.0.02" sheetId="3" r:id="rId3"/>
    <sheet name="AP0 1.0.03" sheetId="4" r:id="rId4"/>
    <sheet name="APU 1.0.04" sheetId="5" r:id="rId5"/>
    <sheet name="APU1.0.05" sheetId="6" r:id="rId6"/>
    <sheet name="APU 1.0.06" sheetId="7" r:id="rId7"/>
    <sheet name="APU1,0,07" sheetId="8" r:id="rId8"/>
    <sheet name="APU 1,0,08" sheetId="9" r:id="rId9"/>
    <sheet name="APU 1,0,09" sheetId="10" r:id="rId10"/>
    <sheet name="APU 1.0.10" sheetId="11" r:id="rId11"/>
    <sheet name="APU 1.0.11" sheetId="12" r:id="rId12"/>
    <sheet name="APU 1.0.12" sheetId="13" r:id="rId13"/>
    <sheet name="APU 1.0.13" sheetId="14" r:id="rId14"/>
    <sheet name="APU 1.0.14" sheetId="15" r:id="rId15"/>
    <sheet name="Costo GG" sheetId="16" r:id="rId16"/>
    <sheet name="Calculo Vaor HH Costo Empresa" sheetId="17" r:id="rId17"/>
  </sheets>
  <externalReferences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<sst xmlns="http://schemas.openxmlformats.org/spreadsheetml/2006/main" count="1005" uniqueCount="198">
  <si>
    <t>Calama</t>
  </si>
  <si>
    <t xml:space="preserve"> ÍTEM 1.00.00 </t>
  </si>
  <si>
    <t>ÍTEM</t>
  </si>
  <si>
    <t>DESCRIPCIÓN</t>
  </si>
  <si>
    <t>UNIDAD</t>
  </si>
  <si>
    <t>CANTIDAD</t>
  </si>
  <si>
    <t>P. UNITARIO</t>
  </si>
  <si>
    <t>VALOR TOTAL</t>
  </si>
  <si>
    <t>M2</t>
  </si>
  <si>
    <t xml:space="preserve">                                       ANALISIS PRECIO UNITARIO</t>
  </si>
  <si>
    <t>APU :</t>
  </si>
  <si>
    <t>Cantidad</t>
  </si>
  <si>
    <t>Unidad</t>
  </si>
  <si>
    <t>Mano de Obra</t>
  </si>
  <si>
    <t>Descripción</t>
  </si>
  <si>
    <t>P. Unitario</t>
  </si>
  <si>
    <t>Total</t>
  </si>
  <si>
    <t>HH</t>
  </si>
  <si>
    <t>Subtotal Mano de Obra</t>
  </si>
  <si>
    <t>Equipamiento, Herramientas y Servicios básicos</t>
  </si>
  <si>
    <t>Herramientas menores</t>
  </si>
  <si>
    <t>HM</t>
  </si>
  <si>
    <t>Fletes</t>
  </si>
  <si>
    <t>Gastos contabilidad</t>
  </si>
  <si>
    <t>Fungibles Consumibles</t>
  </si>
  <si>
    <t>C/U</t>
  </si>
  <si>
    <t>Subtotal Materiales</t>
  </si>
  <si>
    <t>Total Costo Directo</t>
  </si>
  <si>
    <t>Porcentaje de Utilidad</t>
  </si>
  <si>
    <t>Total Precio Unitario Neto</t>
  </si>
  <si>
    <t>Total Valor Neto Obra Vendida</t>
  </si>
  <si>
    <t>IVA</t>
  </si>
  <si>
    <t>Valor total incluido iva</t>
  </si>
  <si>
    <t>Señores</t>
  </si>
  <si>
    <t>Movilizacion</t>
  </si>
  <si>
    <t>Tramites preliminares,pases, contratacion de personal, traslado de instalacion de faena,traslado de equipos</t>
  </si>
  <si>
    <t>Instalacion de Faena</t>
  </si>
  <si>
    <t>Trazados y Replanteo</t>
  </si>
  <si>
    <t>GL</t>
  </si>
  <si>
    <r>
      <t xml:space="preserve">Detalle : 3 Modulos oficinas,2 Modulos Bodegas, 6 Baños Quimicos,Generadores Electricos, Combustiles, Agua Purificada </t>
    </r>
    <r>
      <rPr>
        <b/>
        <sz val="8"/>
        <rFont val="Arial"/>
        <family val="2"/>
      </rPr>
      <t>( Descripcion alternativa)</t>
    </r>
  </si>
  <si>
    <r>
      <t xml:space="preserve">Trazados y Replanteo del proyecto antes, durante y despues de la ejecucion con el fin de controlar la correcta ejecucion de las obras </t>
    </r>
    <r>
      <rPr>
        <b/>
        <sz val="8"/>
        <rFont val="Arial"/>
        <family val="2"/>
      </rPr>
      <t>( Instrumentos calibrados y certificados, curriculum de topografos)</t>
    </r>
  </si>
  <si>
    <t>M3</t>
  </si>
  <si>
    <t>Ecavaciones ( Suelos Duros)</t>
  </si>
  <si>
    <t>Ecavaciones ( Suelos Semi Duros)</t>
  </si>
  <si>
    <t>Ecavaciones ( Suelos Blandos)</t>
  </si>
  <si>
    <t>Excavaciones en suelos  semi duros, se considera esteril a botadero ( Maquinaria excavadora con picoton, camiones de volteo,retro excavadora,etc)</t>
  </si>
  <si>
    <t>Excavaciones en suelos  duros, se considera esteril a botadero ( Maquinaria excavadora con picoton, camiones de volteo,retro excavadora,etc)</t>
  </si>
  <si>
    <t>Excavaciones en suelos  blandos, se considera esteril a botadero ( Maquinaria , camiones de volteo,retro excavadora,etc)</t>
  </si>
  <si>
    <t>Material de emprestito para rellenos compactados, se considera los laboratorios de poctor modificado por cada capa,los equipos necesarios para compactar</t>
  </si>
  <si>
    <t>Sello Fundacion H10 Hormigon Pobre ( Emplantillado)</t>
  </si>
  <si>
    <t>Hormigon premesclado en camion mixer H10</t>
  </si>
  <si>
    <t>Fierro de Construccion ( Armaduras )</t>
  </si>
  <si>
    <t>KG</t>
  </si>
  <si>
    <t>Armaduras según especificaciones tecnicas del proyecto</t>
  </si>
  <si>
    <t>Moldaje Fundaciones</t>
  </si>
  <si>
    <t>Moldaje  vigas de Fundaciones</t>
  </si>
  <si>
    <t>ML</t>
  </si>
  <si>
    <t>Hormigon H30 Fundaciones</t>
  </si>
  <si>
    <t>Hormigon H25 Fundaciones</t>
  </si>
  <si>
    <t>Rellenos  Estructurales ( Estabilizado)</t>
  </si>
  <si>
    <t xml:space="preserve">Arenas para Rellenos  </t>
  </si>
  <si>
    <t>Arenas para rellenos , camas de arena, etc</t>
  </si>
  <si>
    <t>1.0.01</t>
  </si>
  <si>
    <t>1.0.02</t>
  </si>
  <si>
    <t>1.0.03</t>
  </si>
  <si>
    <t>1.0.04</t>
  </si>
  <si>
    <t>1.0.05</t>
  </si>
  <si>
    <t>1.0.06</t>
  </si>
  <si>
    <t>1.0.07</t>
  </si>
  <si>
    <t>1.0.08</t>
  </si>
  <si>
    <t>1.0.09</t>
  </si>
  <si>
    <t>1.0.10</t>
  </si>
  <si>
    <t>1.0.11</t>
  </si>
  <si>
    <t>1.0.12</t>
  </si>
  <si>
    <t>1.0.13</t>
  </si>
  <si>
    <t>Calculos HH Indirectas</t>
  </si>
  <si>
    <t>Cantidad de contratados</t>
  </si>
  <si>
    <t>Categoria</t>
  </si>
  <si>
    <t>Sueldo liquido</t>
  </si>
  <si>
    <t>20% leyes sociales</t>
  </si>
  <si>
    <t>3% Seguro cesantia</t>
  </si>
  <si>
    <t>2.5 % mutualidad</t>
  </si>
  <si>
    <t>Vacaciones Proporcionales 1,25 dias</t>
  </si>
  <si>
    <t>Alimentacion</t>
  </si>
  <si>
    <t>Transporte</t>
  </si>
  <si>
    <t>Epp</t>
  </si>
  <si>
    <t>Costo empresa mes</t>
  </si>
  <si>
    <t>Costo dia</t>
  </si>
  <si>
    <t>Valor hora</t>
  </si>
  <si>
    <t>PLANILLA MENSUAL MANO DE OBRA INDIRECTA</t>
  </si>
  <si>
    <t>Secretaria</t>
  </si>
  <si>
    <t>Calculo HH Directas</t>
  </si>
  <si>
    <t>Alarife</t>
  </si>
  <si>
    <t>Maestro OOCC</t>
  </si>
  <si>
    <t>Supervisor OOCC</t>
  </si>
  <si>
    <t>Capataz OOCC</t>
  </si>
  <si>
    <t>Operario OOCC</t>
  </si>
  <si>
    <t>Administrador de Contrato</t>
  </si>
  <si>
    <t>22.5 % mutualidad</t>
  </si>
  <si>
    <t>RRHH</t>
  </si>
  <si>
    <t>Expeditor</t>
  </si>
  <si>
    <t>Control de Calidad</t>
  </si>
  <si>
    <t>APR</t>
  </si>
  <si>
    <t>Conductor</t>
  </si>
  <si>
    <t>Topografo</t>
  </si>
  <si>
    <t>Telefonia fija</t>
  </si>
  <si>
    <t>Telefonia celular</t>
  </si>
  <si>
    <t>Contabilidad</t>
  </si>
  <si>
    <t>Camioneta</t>
  </si>
  <si>
    <t>Duracion de Faena en Meses</t>
  </si>
  <si>
    <t>Combustible</t>
  </si>
  <si>
    <t>Notebook</t>
  </si>
  <si>
    <t>Papeleria</t>
  </si>
  <si>
    <t>Tintas</t>
  </si>
  <si>
    <t>Camara Fotografica</t>
  </si>
  <si>
    <t>Impresoras</t>
  </si>
  <si>
    <t>Elementos de Escritorio</t>
  </si>
  <si>
    <t>gl</t>
  </si>
  <si>
    <t>Cordeles</t>
  </si>
  <si>
    <t>Escalas</t>
  </si>
  <si>
    <t>Balizas</t>
  </si>
  <si>
    <t>Camion Pluma</t>
  </si>
  <si>
    <t>Camion Plano</t>
  </si>
  <si>
    <t>Camion Volteo</t>
  </si>
  <si>
    <t>Retroexcavadora</t>
  </si>
  <si>
    <t>Excavadora</t>
  </si>
  <si>
    <t>Rotomartillo electrico</t>
  </si>
  <si>
    <t>Palas Picotas</t>
  </si>
  <si>
    <t>Tablero Electrico</t>
  </si>
  <si>
    <t>Cantidad de camionetas en el proyecto</t>
  </si>
  <si>
    <t>Cant. personal</t>
  </si>
  <si>
    <t>Tipo de turno  7 x 7</t>
  </si>
  <si>
    <t>Tipo de turno  5 x 2</t>
  </si>
  <si>
    <t>Duracion Montaje instalacion de faena en Dias</t>
  </si>
  <si>
    <t>Cant de Personal</t>
  </si>
  <si>
    <t>Gasto Cotabilidad</t>
  </si>
  <si>
    <t>Contenedor  3 mts x 6 mts Oficina</t>
  </si>
  <si>
    <t>Contenedor  3 mts x 6 mts Bodega</t>
  </si>
  <si>
    <t>Contenedor  3 mts x 6 mts Sala de Cambio</t>
  </si>
  <si>
    <t>Equipos Generadores Electricos</t>
  </si>
  <si>
    <t>Contenedor  3 mts x 6 mts Sala de Baño</t>
  </si>
  <si>
    <t>Baños Quimicos</t>
  </si>
  <si>
    <t>Cant de Equipos</t>
  </si>
  <si>
    <t>Ecritorios</t>
  </si>
  <si>
    <t>Sillas</t>
  </si>
  <si>
    <t>Repisas</t>
  </si>
  <si>
    <t>Cable Electrico</t>
  </si>
  <si>
    <t>Tableros Elecricos</t>
  </si>
  <si>
    <t>Cintas Electricas</t>
  </si>
  <si>
    <t>Malla Rachel</t>
  </si>
  <si>
    <t>Duracion  de Trazado y replanteo en Meses</t>
  </si>
  <si>
    <t>Estacion Total</t>
  </si>
  <si>
    <t>Gastos de Contabilidad</t>
  </si>
  <si>
    <t>Estacas de Madera</t>
  </si>
  <si>
    <t>Sprite</t>
  </si>
  <si>
    <t>Libretas topograficas</t>
  </si>
  <si>
    <t>Marcadores Metalicos</t>
  </si>
  <si>
    <t>Duracion  de  Excavaciones en Meses</t>
  </si>
  <si>
    <t>Rodillo Compactador</t>
  </si>
  <si>
    <t>Placa Compactadora</t>
  </si>
  <si>
    <t>Duracion  de  Rellenos de Arena</t>
  </si>
  <si>
    <t>Duracion  de  Rellenos Estructurales en Meses</t>
  </si>
  <si>
    <t>Arena para Rellenos</t>
  </si>
  <si>
    <t>Estabilizado para relleno Estructural</t>
  </si>
  <si>
    <t>Duracion  de Sello Fundacion H10 en Meses</t>
  </si>
  <si>
    <t>Bibrador de Inmersion</t>
  </si>
  <si>
    <t>Hormigon 10</t>
  </si>
  <si>
    <t>Esmeriles Angulares</t>
  </si>
  <si>
    <t xml:space="preserve">Fe de 8 </t>
  </si>
  <si>
    <t>Fe de 10</t>
  </si>
  <si>
    <t>Fe de 12</t>
  </si>
  <si>
    <t>Fe de 16</t>
  </si>
  <si>
    <t>Fe de 25</t>
  </si>
  <si>
    <t>Alambre del 18</t>
  </si>
  <si>
    <t>Discos de Corte 7" metal</t>
  </si>
  <si>
    <t>Sierra Circular</t>
  </si>
  <si>
    <t>Tersiado moldaje 18 mm</t>
  </si>
  <si>
    <t>PB 3" X 3" X 3,2 MTS</t>
  </si>
  <si>
    <t>PB 2" X 2" X 3,2 MTS</t>
  </si>
  <si>
    <t>PB 2" X 3" X 3,2 MTS</t>
  </si>
  <si>
    <t>PB 2" X 10" X 3,2 MTS</t>
  </si>
  <si>
    <t>Clavos de 3"</t>
  </si>
  <si>
    <t>Clavos de 2 1/2"</t>
  </si>
  <si>
    <t>Clavos de 2"</t>
  </si>
  <si>
    <t>Clavos de 4"</t>
  </si>
  <si>
    <t>Hoja Sierra Circular 7"</t>
  </si>
  <si>
    <t>Kg</t>
  </si>
  <si>
    <t>Duracion  Moldaje Fundacion en Meses</t>
  </si>
  <si>
    <t>Duracion  de Moldaje Vigas de Fundacion en Meses</t>
  </si>
  <si>
    <t>Duracion  Hormigon H30 Fundacion en Meses</t>
  </si>
  <si>
    <t>Bibrador de Inmercion</t>
  </si>
  <si>
    <t>GASTO GENERAL</t>
  </si>
  <si>
    <t xml:space="preserve">Valor neto obra </t>
  </si>
  <si>
    <t>Gasto General</t>
  </si>
  <si>
    <t>Total Valor Neto</t>
  </si>
  <si>
    <t>TOTAL HH INVOLUCRADAS</t>
  </si>
  <si>
    <t>ANALISIS DE PRECIO UNITARIO TIPO APU</t>
  </si>
  <si>
    <t>REFERENCIA: FORMATO BASICO PARA ANALISIS DE PRECIO UNITARIO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</si>
</sst>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_-* #,##0_-;\-* #,##0_-;_-* &quot;-&quot;??_-;_-@_-"/>
    <numFmt numFmtId="189" formatCode="_-&quot;$&quot;\ * #,##0_-;\-&quot;$&quot;\ * #,##0_-;_-&quot;$&quot;\ * &quot;-&quot;??_-;_-@_-"/>
    <numFmt numFmtId="190" formatCode="_-&quot;$&quot;\ * #,##0.000_-;\-&quot;$&quot;\ * #,##0.000_-;_-&quot;$&quot;\ * &quot;-&quot;??_-;_-@_-"/>
    <numFmt numFmtId="191" formatCode="[$$-340A]\ #,##0.00"/>
    <numFmt numFmtId="192" formatCode="[$$-340A]\ #,##0.0"/>
    <numFmt numFmtId="193" formatCode="[$$-340A]\ #,##0"/>
    <numFmt numFmtId="194" formatCode="_-[$$-340A]\ * #,##0.00_-;\-[$$-340A]\ * #,##0.00_-;_-[$$-340A]\ * &quot;-&quot;??_-;_-@_-"/>
    <numFmt numFmtId="195" formatCode="_-[$$-340A]\ * #,##0.0_-;\-[$$-340A]\ * #,##0.0_-;_-[$$-340A]\ * &quot;-&quot;??_-;_-@_-"/>
    <numFmt numFmtId="196" formatCode="_-[$$-340A]\ * #,##0_-;\-[$$-340A]\ * #,##0_-;_-[$$-340A]\ * &quot;-&quot;??_-;_-@_-"/>
    <numFmt numFmtId="197" formatCode="_-&quot;$&quot;\ * #,##0.0_-;\-&quot;$&quot;\ * #,##0.0_-;_-&quot;$&quot;\ * &quot;-&quot;??_-;_-@_-"/>
    <numFmt numFmtId="198" formatCode="_-* #,##0.0_-;\-* #,##0.0_-;_-* &quot;-&quot;??_-;_-@_-"/>
    <numFmt numFmtId="199" formatCode="0.0%"/>
    <numFmt numFmtId="200" formatCode="0.000%"/>
    <numFmt numFmtId="201" formatCode="0.0000%"/>
    <numFmt numFmtId="202" formatCode="0.00000%"/>
    <numFmt numFmtId="203" formatCode="0.000000%"/>
  </numFmts>
  <fonts count="60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i/>
      <sz val="8"/>
      <color indexed="10"/>
      <name val="Arial"/>
      <family val="2"/>
    </font>
    <font>
      <i/>
      <sz val="8"/>
      <color indexed="10"/>
      <name val="Arial"/>
      <family val="2"/>
    </font>
    <font>
      <i/>
      <sz val="9"/>
      <name val="Arial"/>
      <family val="2"/>
    </font>
    <font>
      <i/>
      <sz val="9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color indexed="10"/>
      <name val="Arial"/>
      <family val="0"/>
    </font>
    <font>
      <b/>
      <sz val="8"/>
      <color indexed="60"/>
      <name val="Arial"/>
      <family val="0"/>
    </font>
    <font>
      <b/>
      <sz val="8"/>
      <color indexed="18"/>
      <name val="Arial"/>
      <family val="0"/>
    </font>
    <font>
      <b/>
      <sz val="8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14" fillId="0" borderId="0" applyNumberFormat="0" applyFill="0" applyBorder="0" applyAlignment="0" applyProtection="0"/>
    <xf numFmtId="0" fontId="5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240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right"/>
    </xf>
    <xf numFmtId="14" fontId="3" fillId="34" borderId="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11" xfId="0" applyFont="1" applyFill="1" applyBorder="1" applyAlignment="1">
      <alignment horizontal="center"/>
    </xf>
    <xf numFmtId="171" fontId="6" fillId="34" borderId="11" xfId="0" applyNumberFormat="1" applyFont="1" applyFill="1" applyBorder="1" applyAlignment="1">
      <alignment horizontal="center"/>
    </xf>
    <xf numFmtId="0" fontId="6" fillId="34" borderId="12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171" fontId="7" fillId="34" borderId="11" xfId="0" applyNumberFormat="1" applyFont="1" applyFill="1" applyBorder="1" applyAlignment="1">
      <alignment/>
    </xf>
    <xf numFmtId="0" fontId="7" fillId="34" borderId="11" xfId="0" applyFont="1" applyFill="1" applyBorder="1" applyAlignment="1">
      <alignment horizontal="center"/>
    </xf>
    <xf numFmtId="187" fontId="7" fillId="34" borderId="11" xfId="47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34" borderId="11" xfId="0" applyFill="1" applyBorder="1" applyAlignment="1">
      <alignment horizontal="center"/>
    </xf>
    <xf numFmtId="2" fontId="8" fillId="34" borderId="11" xfId="0" applyNumberFormat="1" applyFont="1" applyFill="1" applyBorder="1" applyAlignment="1">
      <alignment horizontal="center"/>
    </xf>
    <xf numFmtId="189" fontId="9" fillId="34" borderId="11" xfId="49" applyNumberFormat="1" applyFont="1" applyFill="1" applyBorder="1" applyAlignment="1">
      <alignment horizontal="center"/>
    </xf>
    <xf numFmtId="187" fontId="3" fillId="34" borderId="11" xfId="47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189" fontId="6" fillId="34" borderId="11" xfId="49" applyNumberFormat="1" applyFont="1" applyFill="1" applyBorder="1" applyAlignment="1">
      <alignment/>
    </xf>
    <xf numFmtId="9" fontId="6" fillId="34" borderId="11" xfId="0" applyNumberFormat="1" applyFont="1" applyFill="1" applyBorder="1" applyAlignment="1">
      <alignment horizontal="center"/>
    </xf>
    <xf numFmtId="190" fontId="6" fillId="34" borderId="11" xfId="49" applyNumberFormat="1" applyFont="1" applyFill="1" applyBorder="1" applyAlignment="1">
      <alignment/>
    </xf>
    <xf numFmtId="189" fontId="4" fillId="34" borderId="0" xfId="49" applyNumberFormat="1" applyFont="1" applyFill="1" applyBorder="1" applyAlignment="1">
      <alignment/>
    </xf>
    <xf numFmtId="171" fontId="0" fillId="0" borderId="0" xfId="0" applyNumberFormat="1" applyAlignment="1">
      <alignment/>
    </xf>
    <xf numFmtId="191" fontId="11" fillId="0" borderId="0" xfId="0" applyNumberFormat="1" applyFont="1" applyAlignment="1">
      <alignment/>
    </xf>
    <xf numFmtId="189" fontId="0" fillId="0" borderId="0" xfId="0" applyNumberFormat="1" applyAlignment="1">
      <alignment/>
    </xf>
    <xf numFmtId="187" fontId="0" fillId="0" borderId="0" xfId="0" applyNumberFormat="1" applyAlignment="1">
      <alignment/>
    </xf>
    <xf numFmtId="187" fontId="11" fillId="0" borderId="0" xfId="0" applyNumberFormat="1" applyFont="1" applyAlignment="1">
      <alignment/>
    </xf>
    <xf numFmtId="0" fontId="10" fillId="0" borderId="0" xfId="0" applyFont="1" applyAlignment="1">
      <alignment/>
    </xf>
    <xf numFmtId="2" fontId="0" fillId="0" borderId="0" xfId="0" applyNumberFormat="1" applyAlignment="1">
      <alignment/>
    </xf>
    <xf numFmtId="188" fontId="0" fillId="0" borderId="0" xfId="0" applyNumberForma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193" fontId="0" fillId="0" borderId="0" xfId="0" applyNumberFormat="1" applyAlignment="1">
      <alignment/>
    </xf>
    <xf numFmtId="0" fontId="14" fillId="0" borderId="0" xfId="45" applyAlignment="1" applyProtection="1">
      <alignment/>
      <protection/>
    </xf>
    <xf numFmtId="3" fontId="0" fillId="0" borderId="0" xfId="0" applyNumberFormat="1" applyAlignment="1">
      <alignment/>
    </xf>
    <xf numFmtId="193" fontId="10" fillId="0" borderId="0" xfId="0" applyNumberFormat="1" applyFont="1" applyAlignment="1">
      <alignment/>
    </xf>
    <xf numFmtId="0" fontId="15" fillId="33" borderId="15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16" fillId="33" borderId="15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14" fontId="3" fillId="33" borderId="16" xfId="0" applyNumberFormat="1" applyFont="1" applyFill="1" applyBorder="1" applyAlignment="1">
      <alignment horizontal="left"/>
    </xf>
    <xf numFmtId="0" fontId="0" fillId="33" borderId="19" xfId="0" applyFont="1" applyFill="1" applyBorder="1" applyAlignment="1">
      <alignment/>
    </xf>
    <xf numFmtId="0" fontId="0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7" fillId="33" borderId="10" xfId="0" applyFont="1" applyFill="1" applyBorder="1" applyAlignment="1">
      <alignment horizontal="center"/>
    </xf>
    <xf numFmtId="0" fontId="17" fillId="33" borderId="11" xfId="0" applyFont="1" applyFill="1" applyBorder="1" applyAlignment="1">
      <alignment/>
    </xf>
    <xf numFmtId="0" fontId="17" fillId="33" borderId="11" xfId="0" applyFont="1" applyFill="1" applyBorder="1" applyAlignment="1">
      <alignment horizontal="center"/>
    </xf>
    <xf numFmtId="188" fontId="17" fillId="33" borderId="20" xfId="47" applyNumberFormat="1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0" xfId="0" applyFont="1" applyFill="1" applyBorder="1" applyAlignment="1">
      <alignment horizontal="center"/>
    </xf>
    <xf numFmtId="188" fontId="1" fillId="33" borderId="20" xfId="47" applyNumberFormat="1" applyFont="1" applyFill="1" applyBorder="1" applyAlignment="1">
      <alignment horizontal="center"/>
    </xf>
    <xf numFmtId="188" fontId="1" fillId="33" borderId="20" xfId="47" applyNumberFormat="1" applyFont="1" applyFill="1" applyBorder="1" applyAlignment="1">
      <alignment/>
    </xf>
    <xf numFmtId="0" fontId="18" fillId="33" borderId="20" xfId="0" applyFont="1" applyFill="1" applyBorder="1" applyAlignment="1">
      <alignment horizontal="center"/>
    </xf>
    <xf numFmtId="0" fontId="18" fillId="33" borderId="22" xfId="0" applyFont="1" applyFill="1" applyBorder="1" applyAlignment="1">
      <alignment horizontal="center"/>
    </xf>
    <xf numFmtId="188" fontId="18" fillId="33" borderId="22" xfId="47" applyNumberFormat="1" applyFont="1" applyFill="1" applyBorder="1" applyAlignment="1">
      <alignment/>
    </xf>
    <xf numFmtId="188" fontId="19" fillId="33" borderId="22" xfId="47" applyNumberFormat="1" applyFont="1" applyFill="1" applyBorder="1" applyAlignment="1">
      <alignment/>
    </xf>
    <xf numFmtId="0" fontId="18" fillId="33" borderId="21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  <xf numFmtId="188" fontId="18" fillId="33" borderId="16" xfId="47" applyNumberFormat="1" applyFont="1" applyFill="1" applyBorder="1" applyAlignment="1">
      <alignment/>
    </xf>
    <xf numFmtId="188" fontId="19" fillId="33" borderId="16" xfId="47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0" fillId="0" borderId="11" xfId="0" applyFont="1" applyBorder="1" applyAlignment="1">
      <alignment/>
    </xf>
    <xf numFmtId="188" fontId="17" fillId="0" borderId="11" xfId="0" applyNumberFormat="1" applyFont="1" applyBorder="1" applyAlignment="1">
      <alignment/>
    </xf>
    <xf numFmtId="0" fontId="10" fillId="0" borderId="12" xfId="0" applyFont="1" applyBorder="1" applyAlignment="1">
      <alignment/>
    </xf>
    <xf numFmtId="193" fontId="10" fillId="0" borderId="10" xfId="0" applyNumberFormat="1" applyFont="1" applyBorder="1" applyAlignment="1">
      <alignment/>
    </xf>
    <xf numFmtId="9" fontId="10" fillId="0" borderId="11" xfId="0" applyNumberFormat="1" applyFont="1" applyBorder="1" applyAlignment="1">
      <alignment horizontal="left"/>
    </xf>
    <xf numFmtId="0" fontId="16" fillId="0" borderId="0" xfId="0" applyFont="1" applyAlignment="1">
      <alignment/>
    </xf>
    <xf numFmtId="0" fontId="1" fillId="33" borderId="16" xfId="0" applyFont="1" applyFill="1" applyBorder="1" applyAlignment="1">
      <alignment horizontal="left" wrapText="1"/>
    </xf>
    <xf numFmtId="0" fontId="17" fillId="35" borderId="10" xfId="0" applyFont="1" applyFill="1" applyBorder="1" applyAlignment="1">
      <alignment/>
    </xf>
    <xf numFmtId="0" fontId="1" fillId="35" borderId="23" xfId="0" applyFont="1" applyFill="1" applyBorder="1" applyAlignment="1">
      <alignment horizontal="center"/>
    </xf>
    <xf numFmtId="1" fontId="1" fillId="35" borderId="20" xfId="47" applyNumberFormat="1" applyFont="1" applyFill="1" applyBorder="1" applyAlignment="1">
      <alignment horizontal="center"/>
    </xf>
    <xf numFmtId="188" fontId="1" fillId="35" borderId="23" xfId="47" applyNumberFormat="1" applyFont="1" applyFill="1" applyBorder="1" applyAlignment="1">
      <alignment/>
    </xf>
    <xf numFmtId="188" fontId="17" fillId="35" borderId="20" xfId="47" applyNumberFormat="1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188" fontId="1" fillId="35" borderId="11" xfId="47" applyNumberFormat="1" applyFont="1" applyFill="1" applyBorder="1" applyAlignment="1">
      <alignment/>
    </xf>
    <xf numFmtId="188" fontId="17" fillId="35" borderId="10" xfId="47" applyNumberFormat="1" applyFont="1" applyFill="1" applyBorder="1" applyAlignment="1">
      <alignment/>
    </xf>
    <xf numFmtId="0" fontId="1" fillId="33" borderId="16" xfId="0" applyFont="1" applyFill="1" applyBorder="1" applyAlignment="1">
      <alignment vertical="top" wrapText="1"/>
    </xf>
    <xf numFmtId="0" fontId="17" fillId="35" borderId="12" xfId="0" applyFont="1" applyFill="1" applyBorder="1" applyAlignment="1">
      <alignment/>
    </xf>
    <xf numFmtId="0" fontId="17" fillId="35" borderId="10" xfId="0" applyFont="1" applyFill="1" applyBorder="1" applyAlignment="1">
      <alignment horizontal="center"/>
    </xf>
    <xf numFmtId="188" fontId="17" fillId="35" borderId="11" xfId="47" applyNumberFormat="1" applyFont="1" applyFill="1" applyBorder="1" applyAlignment="1">
      <alignment/>
    </xf>
    <xf numFmtId="0" fontId="1" fillId="33" borderId="22" xfId="0" applyFont="1" applyFill="1" applyBorder="1" applyAlignment="1">
      <alignment wrapText="1"/>
    </xf>
    <xf numFmtId="0" fontId="17" fillId="35" borderId="20" xfId="0" applyFont="1" applyFill="1" applyBorder="1" applyAlignment="1">
      <alignment horizontal="center"/>
    </xf>
    <xf numFmtId="188" fontId="17" fillId="35" borderId="22" xfId="47" applyNumberFormat="1" applyFont="1" applyFill="1" applyBorder="1" applyAlignment="1">
      <alignment/>
    </xf>
    <xf numFmtId="0" fontId="17" fillId="36" borderId="15" xfId="0" applyFont="1" applyFill="1" applyBorder="1" applyAlignment="1">
      <alignment/>
    </xf>
    <xf numFmtId="0" fontId="17" fillId="36" borderId="22" xfId="0" applyFont="1" applyFill="1" applyBorder="1" applyAlignment="1">
      <alignment horizontal="center"/>
    </xf>
    <xf numFmtId="188" fontId="17" fillId="36" borderId="22" xfId="47" applyNumberFormat="1" applyFont="1" applyFill="1" applyBorder="1" applyAlignment="1">
      <alignment/>
    </xf>
    <xf numFmtId="0" fontId="17" fillId="36" borderId="10" xfId="0" applyFont="1" applyFill="1" applyBorder="1" applyAlignment="1">
      <alignment/>
    </xf>
    <xf numFmtId="0" fontId="0" fillId="0" borderId="0" xfId="0" applyBorder="1" applyAlignment="1">
      <alignment/>
    </xf>
    <xf numFmtId="0" fontId="3" fillId="34" borderId="24" xfId="0" applyFont="1" applyFill="1" applyBorder="1" applyAlignment="1">
      <alignment/>
    </xf>
    <xf numFmtId="0" fontId="4" fillId="34" borderId="25" xfId="0" applyFont="1" applyFill="1" applyBorder="1" applyAlignment="1">
      <alignment/>
    </xf>
    <xf numFmtId="0" fontId="3" fillId="34" borderId="25" xfId="0" applyFont="1" applyFill="1" applyBorder="1" applyAlignment="1">
      <alignment/>
    </xf>
    <xf numFmtId="0" fontId="3" fillId="34" borderId="25" xfId="0" applyFont="1" applyFill="1" applyBorder="1" applyAlignment="1">
      <alignment horizontal="right"/>
    </xf>
    <xf numFmtId="14" fontId="3" fillId="34" borderId="25" xfId="0" applyNumberFormat="1" applyFont="1" applyFill="1" applyBorder="1" applyAlignment="1">
      <alignment/>
    </xf>
    <xf numFmtId="0" fontId="5" fillId="34" borderId="26" xfId="0" applyFont="1" applyFill="1" applyBorder="1" applyAlignment="1">
      <alignment/>
    </xf>
    <xf numFmtId="0" fontId="3" fillId="34" borderId="27" xfId="0" applyFont="1" applyFill="1" applyBorder="1" applyAlignment="1">
      <alignment/>
    </xf>
    <xf numFmtId="0" fontId="3" fillId="34" borderId="28" xfId="0" applyFont="1" applyFill="1" applyBorder="1" applyAlignment="1">
      <alignment/>
    </xf>
    <xf numFmtId="0" fontId="4" fillId="34" borderId="27" xfId="0" applyFont="1" applyFill="1" applyBorder="1" applyAlignment="1">
      <alignment/>
    </xf>
    <xf numFmtId="171" fontId="3" fillId="34" borderId="28" xfId="0" applyNumberFormat="1" applyFont="1" applyFill="1" applyBorder="1" applyAlignment="1">
      <alignment/>
    </xf>
    <xf numFmtId="0" fontId="5" fillId="34" borderId="29" xfId="0" applyFont="1" applyFill="1" applyBorder="1" applyAlignment="1">
      <alignment/>
    </xf>
    <xf numFmtId="0" fontId="5" fillId="34" borderId="30" xfId="0" applyFont="1" applyFill="1" applyBorder="1" applyAlignment="1">
      <alignment/>
    </xf>
    <xf numFmtId="0" fontId="5" fillId="34" borderId="31" xfId="0" applyFont="1" applyFill="1" applyBorder="1" applyAlignment="1">
      <alignment/>
    </xf>
    <xf numFmtId="0" fontId="0" fillId="33" borderId="0" xfId="0" applyFill="1" applyAlignment="1">
      <alignment/>
    </xf>
    <xf numFmtId="0" fontId="17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19" xfId="0" applyFont="1" applyFill="1" applyBorder="1" applyAlignment="1">
      <alignment/>
    </xf>
    <xf numFmtId="0" fontId="0" fillId="33" borderId="10" xfId="0" applyFill="1" applyBorder="1" applyAlignment="1">
      <alignment textRotation="45"/>
    </xf>
    <xf numFmtId="0" fontId="1" fillId="33" borderId="10" xfId="0" applyFont="1" applyFill="1" applyBorder="1" applyAlignment="1">
      <alignment textRotation="45"/>
    </xf>
    <xf numFmtId="0" fontId="1" fillId="33" borderId="10" xfId="0" applyFont="1" applyFill="1" applyBorder="1" applyAlignment="1">
      <alignment textRotation="54"/>
    </xf>
    <xf numFmtId="0" fontId="20" fillId="33" borderId="10" xfId="0" applyFont="1" applyFill="1" applyBorder="1" applyAlignment="1">
      <alignment textRotation="54"/>
    </xf>
    <xf numFmtId="0" fontId="21" fillId="33" borderId="11" xfId="0" applyFont="1" applyFill="1" applyBorder="1" applyAlignment="1">
      <alignment textRotation="54"/>
    </xf>
    <xf numFmtId="0" fontId="1" fillId="33" borderId="21" xfId="0" applyFont="1" applyFill="1" applyBorder="1" applyAlignment="1">
      <alignment/>
    </xf>
    <xf numFmtId="0" fontId="17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1" fillId="33" borderId="10" xfId="0" applyFont="1" applyFill="1" applyBorder="1" applyAlignment="1">
      <alignment/>
    </xf>
    <xf numFmtId="188" fontId="22" fillId="33" borderId="11" xfId="47" applyNumberFormat="1" applyFont="1" applyFill="1" applyBorder="1" applyAlignment="1">
      <alignment/>
    </xf>
    <xf numFmtId="188" fontId="1" fillId="33" borderId="11" xfId="47" applyNumberFormat="1" applyFont="1" applyFill="1" applyBorder="1" applyAlignment="1">
      <alignment/>
    </xf>
    <xf numFmtId="188" fontId="20" fillId="33" borderId="11" xfId="47" applyNumberFormat="1" applyFont="1" applyFill="1" applyBorder="1" applyAlignment="1">
      <alignment/>
    </xf>
    <xf numFmtId="188" fontId="20" fillId="34" borderId="11" xfId="47" applyNumberFormat="1" applyFont="1" applyFill="1" applyBorder="1" applyAlignment="1">
      <alignment/>
    </xf>
    <xf numFmtId="188" fontId="21" fillId="33" borderId="11" xfId="47" applyNumberFormat="1" applyFont="1" applyFill="1" applyBorder="1" applyAlignment="1">
      <alignment/>
    </xf>
    <xf numFmtId="170" fontId="1" fillId="33" borderId="10" xfId="49" applyNumberFormat="1" applyFont="1" applyFill="1" applyBorder="1" applyAlignment="1">
      <alignment/>
    </xf>
    <xf numFmtId="188" fontId="22" fillId="33" borderId="18" xfId="47" applyNumberFormat="1" applyFont="1" applyFill="1" applyBorder="1" applyAlignment="1">
      <alignment/>
    </xf>
    <xf numFmtId="171" fontId="1" fillId="33" borderId="10" xfId="47" applyNumberFormat="1" applyFont="1" applyFill="1" applyBorder="1" applyAlignment="1">
      <alignment/>
    </xf>
    <xf numFmtId="188" fontId="1" fillId="33" borderId="10" xfId="0" applyNumberFormat="1" applyFont="1" applyFill="1" applyBorder="1" applyAlignment="1">
      <alignment textRotation="54"/>
    </xf>
    <xf numFmtId="188" fontId="20" fillId="33" borderId="10" xfId="0" applyNumberFormat="1" applyFont="1" applyFill="1" applyBorder="1" applyAlignment="1">
      <alignment textRotation="54"/>
    </xf>
    <xf numFmtId="188" fontId="21" fillId="33" borderId="11" xfId="0" applyNumberFormat="1" applyFont="1" applyFill="1" applyBorder="1" applyAlignment="1">
      <alignment textRotation="54"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196" fontId="22" fillId="33" borderId="11" xfId="49" applyNumberFormat="1" applyFont="1" applyFill="1" applyBorder="1" applyAlignment="1">
      <alignment/>
    </xf>
    <xf numFmtId="196" fontId="1" fillId="33" borderId="11" xfId="49" applyNumberFormat="1" applyFont="1" applyFill="1" applyBorder="1" applyAlignment="1">
      <alignment/>
    </xf>
    <xf numFmtId="196" fontId="20" fillId="33" borderId="11" xfId="49" applyNumberFormat="1" applyFont="1" applyFill="1" applyBorder="1" applyAlignment="1">
      <alignment/>
    </xf>
    <xf numFmtId="196" fontId="20" fillId="34" borderId="11" xfId="49" applyNumberFormat="1" applyFont="1" applyFill="1" applyBorder="1" applyAlignment="1">
      <alignment/>
    </xf>
    <xf numFmtId="196" fontId="21" fillId="33" borderId="11" xfId="49" applyNumberFormat="1" applyFont="1" applyFill="1" applyBorder="1" applyAlignment="1">
      <alignment/>
    </xf>
    <xf numFmtId="196" fontId="22" fillId="33" borderId="18" xfId="49" applyNumberFormat="1" applyFont="1" applyFill="1" applyBorder="1" applyAlignment="1">
      <alignment/>
    </xf>
    <xf numFmtId="196" fontId="1" fillId="33" borderId="18" xfId="49" applyNumberFormat="1" applyFont="1" applyFill="1" applyBorder="1" applyAlignment="1">
      <alignment/>
    </xf>
    <xf numFmtId="196" fontId="20" fillId="33" borderId="18" xfId="49" applyNumberFormat="1" applyFont="1" applyFill="1" applyBorder="1" applyAlignment="1">
      <alignment/>
    </xf>
    <xf numFmtId="0" fontId="4" fillId="37" borderId="32" xfId="0" applyFont="1" applyFill="1" applyBorder="1" applyAlignment="1">
      <alignment/>
    </xf>
    <xf numFmtId="0" fontId="4" fillId="37" borderId="32" xfId="0" applyFont="1" applyFill="1" applyBorder="1" applyAlignment="1">
      <alignment horizontal="center"/>
    </xf>
    <xf numFmtId="0" fontId="4" fillId="37" borderId="33" xfId="0" applyFont="1" applyFill="1" applyBorder="1" applyAlignment="1">
      <alignment/>
    </xf>
    <xf numFmtId="0" fontId="0" fillId="34" borderId="11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2" fontId="4" fillId="36" borderId="14" xfId="0" applyNumberFormat="1" applyFont="1" applyFill="1" applyBorder="1" applyAlignment="1">
      <alignment horizontal="center"/>
    </xf>
    <xf numFmtId="0" fontId="4" fillId="36" borderId="18" xfId="0" applyFont="1" applyFill="1" applyBorder="1" applyAlignment="1">
      <alignment horizontal="center"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5" fillId="34" borderId="28" xfId="0" applyFont="1" applyFill="1" applyBorder="1" applyAlignment="1">
      <alignment/>
    </xf>
    <xf numFmtId="0" fontId="4" fillId="34" borderId="32" xfId="0" applyFont="1" applyFill="1" applyBorder="1" applyAlignment="1">
      <alignment/>
    </xf>
    <xf numFmtId="0" fontId="3" fillId="34" borderId="34" xfId="0" applyFont="1" applyFill="1" applyBorder="1" applyAlignment="1">
      <alignment horizontal="center"/>
    </xf>
    <xf numFmtId="0" fontId="3" fillId="34" borderId="35" xfId="0" applyFont="1" applyFill="1" applyBorder="1" applyAlignment="1">
      <alignment horizontal="center"/>
    </xf>
    <xf numFmtId="0" fontId="3" fillId="34" borderId="36" xfId="0" applyFont="1" applyFill="1" applyBorder="1" applyAlignment="1">
      <alignment horizontal="center"/>
    </xf>
    <xf numFmtId="0" fontId="3" fillId="37" borderId="34" xfId="0" applyFont="1" applyFill="1" applyBorder="1" applyAlignment="1">
      <alignment horizontal="center"/>
    </xf>
    <xf numFmtId="0" fontId="4" fillId="34" borderId="11" xfId="0" applyFont="1" applyFill="1" applyBorder="1" applyAlignment="1">
      <alignment/>
    </xf>
    <xf numFmtId="171" fontId="4" fillId="34" borderId="11" xfId="0" applyNumberFormat="1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171" fontId="3" fillId="34" borderId="11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189" fontId="8" fillId="34" borderId="11" xfId="49" applyNumberFormat="1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189" fontId="4" fillId="34" borderId="11" xfId="49" applyNumberFormat="1" applyFont="1" applyFill="1" applyBorder="1" applyAlignment="1">
      <alignment/>
    </xf>
    <xf numFmtId="9" fontId="4" fillId="34" borderId="11" xfId="0" applyNumberFormat="1" applyFont="1" applyFill="1" applyBorder="1" applyAlignment="1">
      <alignment horizontal="center"/>
    </xf>
    <xf numFmtId="190" fontId="4" fillId="34" borderId="11" xfId="49" applyNumberFormat="1" applyFont="1" applyFill="1" applyBorder="1" applyAlignment="1">
      <alignment/>
    </xf>
    <xf numFmtId="0" fontId="3" fillId="34" borderId="32" xfId="0" applyFont="1" applyFill="1" applyBorder="1" applyAlignment="1">
      <alignment horizontal="center"/>
    </xf>
    <xf numFmtId="0" fontId="3" fillId="34" borderId="29" xfId="0" applyFont="1" applyFill="1" applyBorder="1" applyAlignment="1">
      <alignment/>
    </xf>
    <xf numFmtId="188" fontId="7" fillId="34" borderId="11" xfId="0" applyNumberFormat="1" applyFont="1" applyFill="1" applyBorder="1" applyAlignment="1">
      <alignment/>
    </xf>
    <xf numFmtId="188" fontId="0" fillId="0" borderId="0" xfId="0" applyNumberFormat="1" applyFont="1" applyAlignment="1">
      <alignment/>
    </xf>
    <xf numFmtId="9" fontId="0" fillId="0" borderId="11" xfId="53" applyFont="1" applyBorder="1" applyAlignment="1">
      <alignment horizontal="center"/>
    </xf>
    <xf numFmtId="0" fontId="17" fillId="37" borderId="32" xfId="0" applyFont="1" applyFill="1" applyBorder="1" applyAlignment="1">
      <alignment/>
    </xf>
    <xf numFmtId="0" fontId="17" fillId="37" borderId="32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0" fillId="34" borderId="0" xfId="0" applyFont="1" applyFill="1" applyBorder="1" applyAlignment="1">
      <alignment/>
    </xf>
    <xf numFmtId="0" fontId="23" fillId="34" borderId="10" xfId="0" applyFont="1" applyFill="1" applyBorder="1" applyAlignment="1">
      <alignment/>
    </xf>
    <xf numFmtId="0" fontId="23" fillId="34" borderId="11" xfId="0" applyFont="1" applyFill="1" applyBorder="1" applyAlignment="1">
      <alignment horizontal="center"/>
    </xf>
    <xf numFmtId="171" fontId="23" fillId="34" borderId="11" xfId="0" applyNumberFormat="1" applyFont="1" applyFill="1" applyBorder="1" applyAlignment="1">
      <alignment horizontal="center"/>
    </xf>
    <xf numFmtId="0" fontId="23" fillId="34" borderId="12" xfId="0" applyFont="1" applyFill="1" applyBorder="1" applyAlignment="1">
      <alignment/>
    </xf>
    <xf numFmtId="0" fontId="20" fillId="34" borderId="13" xfId="0" applyFont="1" applyFill="1" applyBorder="1" applyAlignment="1">
      <alignment/>
    </xf>
    <xf numFmtId="0" fontId="20" fillId="34" borderId="11" xfId="0" applyFont="1" applyFill="1" applyBorder="1" applyAlignment="1">
      <alignment/>
    </xf>
    <xf numFmtId="171" fontId="20" fillId="34" borderId="11" xfId="0" applyNumberFormat="1" applyFont="1" applyFill="1" applyBorder="1" applyAlignment="1">
      <alignment/>
    </xf>
    <xf numFmtId="0" fontId="20" fillId="34" borderId="11" xfId="0" applyFont="1" applyFill="1" applyBorder="1" applyAlignment="1">
      <alignment horizontal="center"/>
    </xf>
    <xf numFmtId="187" fontId="20" fillId="34" borderId="11" xfId="47" applyFont="1" applyFill="1" applyBorder="1" applyAlignment="1">
      <alignment/>
    </xf>
    <xf numFmtId="0" fontId="20" fillId="34" borderId="10" xfId="0" applyFont="1" applyFill="1" applyBorder="1" applyAlignment="1">
      <alignment/>
    </xf>
    <xf numFmtId="0" fontId="23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2" fontId="24" fillId="34" borderId="11" xfId="0" applyNumberFormat="1" applyFont="1" applyFill="1" applyBorder="1" applyAlignment="1">
      <alignment horizontal="center"/>
    </xf>
    <xf numFmtId="189" fontId="25" fillId="34" borderId="11" xfId="49" applyNumberFormat="1" applyFont="1" applyFill="1" applyBorder="1" applyAlignment="1">
      <alignment horizontal="center"/>
    </xf>
    <xf numFmtId="187" fontId="1" fillId="34" borderId="11" xfId="47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20" fillId="34" borderId="14" xfId="0" applyFont="1" applyFill="1" applyBorder="1" applyAlignment="1">
      <alignment/>
    </xf>
    <xf numFmtId="0" fontId="23" fillId="34" borderId="13" xfId="0" applyFont="1" applyFill="1" applyBorder="1" applyAlignment="1">
      <alignment/>
    </xf>
    <xf numFmtId="0" fontId="23" fillId="34" borderId="11" xfId="0" applyFont="1" applyFill="1" applyBorder="1" applyAlignment="1">
      <alignment/>
    </xf>
    <xf numFmtId="189" fontId="23" fillId="34" borderId="11" xfId="49" applyNumberFormat="1" applyFont="1" applyFill="1" applyBorder="1" applyAlignment="1">
      <alignment/>
    </xf>
    <xf numFmtId="9" fontId="23" fillId="34" borderId="11" xfId="0" applyNumberFormat="1" applyFont="1" applyFill="1" applyBorder="1" applyAlignment="1">
      <alignment horizontal="center"/>
    </xf>
    <xf numFmtId="190" fontId="23" fillId="34" borderId="11" xfId="49" applyNumberFormat="1" applyFont="1" applyFill="1" applyBorder="1" applyAlignment="1">
      <alignment/>
    </xf>
    <xf numFmtId="0" fontId="17" fillId="34" borderId="0" xfId="0" applyFont="1" applyFill="1" applyBorder="1" applyAlignment="1">
      <alignment/>
    </xf>
    <xf numFmtId="189" fontId="17" fillId="34" borderId="0" xfId="49" applyNumberFormat="1" applyFont="1" applyFill="1" applyBorder="1" applyAlignment="1">
      <alignment/>
    </xf>
    <xf numFmtId="0" fontId="3" fillId="34" borderId="27" xfId="0" applyFont="1" applyFill="1" applyBorder="1" applyAlignment="1">
      <alignment horizontal="center"/>
    </xf>
    <xf numFmtId="0" fontId="16" fillId="33" borderId="37" xfId="0" applyFont="1" applyFill="1" applyBorder="1" applyAlignment="1">
      <alignment horizontal="center" vertical="center" wrapText="1"/>
    </xf>
    <xf numFmtId="0" fontId="16" fillId="33" borderId="23" xfId="0" applyFont="1" applyFill="1" applyBorder="1" applyAlignment="1">
      <alignment horizontal="center" vertical="center" wrapText="1"/>
    </xf>
    <xf numFmtId="0" fontId="16" fillId="33" borderId="22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center" vertical="center" wrapText="1"/>
    </xf>
    <xf numFmtId="0" fontId="16" fillId="33" borderId="18" xfId="0" applyFont="1" applyFill="1" applyBorder="1" applyAlignment="1">
      <alignment horizontal="center" vertical="center" wrapText="1"/>
    </xf>
    <xf numFmtId="0" fontId="13" fillId="33" borderId="37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6" fillId="33" borderId="0" xfId="0" applyFont="1" applyFill="1" applyAlignment="1">
      <alignment horizontal="left" vertical="top" wrapText="1"/>
    </xf>
    <xf numFmtId="0" fontId="6" fillId="34" borderId="12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teway\Documents\Estudios\General%20Notebook\todo\juan%20%20monteneg\jmsm\PP%20MORALES\Nueva%20carpeta\PP%20Remodelacion%20%20El%20Peu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ÓN Nº1"/>
      <sheetName val="APU 1.00.01"/>
      <sheetName val="APU 1.00.02"/>
      <sheetName val="APU 1.00.03"/>
      <sheetName val="APU 1.00.04"/>
      <sheetName val="APU 1.00.05"/>
      <sheetName val="APU 1.00.06"/>
      <sheetName val="APU 1.00.07"/>
      <sheetName val="APU 1.00.08"/>
      <sheetName val="APU 1.00.09"/>
      <sheetName val="RESUMEN UTILIDAD"/>
      <sheetName val="Depreciacion"/>
      <sheetName val="Planilla Sueld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J162"/>
  <sheetViews>
    <sheetView zoomScalePageLayoutView="0" workbookViewId="0" topLeftCell="A40">
      <selection activeCell="I8" sqref="I8"/>
    </sheetView>
  </sheetViews>
  <sheetFormatPr defaultColWidth="11.421875" defaultRowHeight="12.75"/>
  <cols>
    <col min="1" max="1" width="6.00390625" style="0" customWidth="1"/>
    <col min="2" max="2" width="42.140625" style="0" customWidth="1"/>
    <col min="3" max="3" width="16.00390625" style="0" customWidth="1"/>
    <col min="4" max="4" width="16.7109375" style="0" customWidth="1"/>
    <col min="5" max="5" width="14.28125" style="0" bestFit="1" customWidth="1"/>
  </cols>
  <sheetData>
    <row r="1" spans="1:6" ht="15" customHeight="1" thickTop="1">
      <c r="A1" s="222" t="s">
        <v>196</v>
      </c>
      <c r="B1" s="223"/>
      <c r="C1" s="223"/>
      <c r="D1" s="224"/>
      <c r="E1" s="231"/>
      <c r="F1" s="232"/>
    </row>
    <row r="2" spans="1:7" ht="12.75">
      <c r="A2" s="225"/>
      <c r="B2" s="226"/>
      <c r="C2" s="226"/>
      <c r="D2" s="227"/>
      <c r="E2" s="233"/>
      <c r="F2" s="234"/>
      <c r="G2" s="52"/>
    </row>
    <row r="3" spans="1:7" ht="13.5" thickBot="1">
      <c r="A3" s="228"/>
      <c r="B3" s="229"/>
      <c r="C3" s="229"/>
      <c r="D3" s="230"/>
      <c r="E3" s="233"/>
      <c r="F3" s="234"/>
      <c r="G3" s="52"/>
    </row>
    <row r="4" spans="1:8" ht="15.75" thickBot="1" thickTop="1">
      <c r="A4" s="48"/>
      <c r="B4" s="50"/>
      <c r="C4" s="50"/>
      <c r="D4" s="51"/>
      <c r="E4" s="235"/>
      <c r="F4" s="236"/>
      <c r="G4" s="52"/>
      <c r="H4" s="45"/>
    </row>
    <row r="5" spans="1:7" ht="13.5" thickTop="1">
      <c r="A5" s="55" t="s">
        <v>33</v>
      </c>
      <c r="B5" s="49"/>
      <c r="C5" s="56"/>
      <c r="D5" s="51"/>
      <c r="E5" s="57" t="s">
        <v>0</v>
      </c>
      <c r="F5" s="58">
        <f ca="1">TODAY()</f>
        <v>41465</v>
      </c>
      <c r="G5" s="52"/>
    </row>
    <row r="6" spans="1:7" ht="13.5" thickBot="1">
      <c r="A6" s="53"/>
      <c r="B6" s="59"/>
      <c r="C6" s="59"/>
      <c r="D6" s="54"/>
      <c r="E6" s="59"/>
      <c r="F6" s="54"/>
      <c r="G6" s="52"/>
    </row>
    <row r="7" spans="1:7" ht="13.5" thickTop="1">
      <c r="A7" s="50"/>
      <c r="B7" s="50"/>
      <c r="C7" s="50"/>
      <c r="D7" s="50"/>
      <c r="E7" s="50"/>
      <c r="F7" s="57"/>
      <c r="G7" s="52"/>
    </row>
    <row r="8" spans="1:7" ht="12.75">
      <c r="A8" s="60"/>
      <c r="B8" s="237" t="s">
        <v>197</v>
      </c>
      <c r="C8" s="237"/>
      <c r="D8" s="237"/>
      <c r="E8" s="237"/>
      <c r="F8" s="237"/>
      <c r="G8" s="52"/>
    </row>
    <row r="9" spans="1:7" ht="12.75">
      <c r="A9" s="60"/>
      <c r="B9" s="61"/>
      <c r="C9" s="60"/>
      <c r="D9" s="60"/>
      <c r="E9" s="60"/>
      <c r="F9" s="60"/>
      <c r="G9" s="52"/>
    </row>
    <row r="10" spans="1:8" ht="13.5" thickBot="1">
      <c r="A10" s="60"/>
      <c r="B10" s="62" t="s">
        <v>1</v>
      </c>
      <c r="C10" s="60"/>
      <c r="D10" s="63"/>
      <c r="E10" s="63"/>
      <c r="F10" s="63"/>
      <c r="G10" s="52"/>
      <c r="H10" s="46"/>
    </row>
    <row r="11" spans="1:7" ht="14.25" thickBot="1" thickTop="1">
      <c r="A11" s="64" t="s">
        <v>2</v>
      </c>
      <c r="B11" s="65" t="s">
        <v>3</v>
      </c>
      <c r="C11" s="66" t="s">
        <v>4</v>
      </c>
      <c r="D11" s="66" t="s">
        <v>5</v>
      </c>
      <c r="E11" s="66" t="s">
        <v>6</v>
      </c>
      <c r="F11" s="64" t="s">
        <v>7</v>
      </c>
      <c r="G11" s="52"/>
    </row>
    <row r="12" spans="1:7" ht="14.25" thickBot="1" thickTop="1">
      <c r="A12" s="60"/>
      <c r="B12" s="60"/>
      <c r="C12" s="60"/>
      <c r="D12" s="60"/>
      <c r="E12" s="60"/>
      <c r="F12" s="60"/>
      <c r="G12" s="52"/>
    </row>
    <row r="13" spans="1:7" ht="14.25" thickBot="1" thickTop="1">
      <c r="A13" s="99" t="s">
        <v>62</v>
      </c>
      <c r="B13" s="90" t="s">
        <v>34</v>
      </c>
      <c r="C13" s="91" t="s">
        <v>38</v>
      </c>
      <c r="D13" s="92">
        <v>1</v>
      </c>
      <c r="E13" s="93">
        <f>+'APU 1.0.01'!F43</f>
        <v>1556768.9043209876</v>
      </c>
      <c r="F13" s="94">
        <f>+E13*D13</f>
        <v>1556768.9043209876</v>
      </c>
      <c r="G13" s="52"/>
    </row>
    <row r="14" spans="1:7" ht="24" thickBot="1" thickTop="1">
      <c r="A14" s="68"/>
      <c r="B14" s="89" t="s">
        <v>35</v>
      </c>
      <c r="C14" s="69"/>
      <c r="D14" s="70"/>
      <c r="E14" s="71"/>
      <c r="F14" s="67"/>
      <c r="G14" s="52"/>
    </row>
    <row r="15" spans="1:7" ht="14.25" thickBot="1" thickTop="1">
      <c r="A15" s="99" t="s">
        <v>63</v>
      </c>
      <c r="B15" s="90" t="s">
        <v>36</v>
      </c>
      <c r="C15" s="95" t="s">
        <v>38</v>
      </c>
      <c r="D15" s="95">
        <v>1</v>
      </c>
      <c r="E15" s="96">
        <f>+'APU 1.0.02'!F52</f>
        <v>4765306.712962963</v>
      </c>
      <c r="F15" s="97">
        <f>+E15*D15</f>
        <v>4765306.712962963</v>
      </c>
      <c r="G15" s="52"/>
    </row>
    <row r="16" spans="1:7" ht="35.25" thickBot="1" thickTop="1">
      <c r="A16" s="68"/>
      <c r="B16" s="98" t="s">
        <v>39</v>
      </c>
      <c r="C16" s="72"/>
      <c r="D16" s="73"/>
      <c r="E16" s="74"/>
      <c r="F16" s="75"/>
      <c r="G16" s="52"/>
    </row>
    <row r="17" spans="1:7" ht="14.25" thickBot="1" thickTop="1">
      <c r="A17" s="99" t="s">
        <v>64</v>
      </c>
      <c r="B17" s="90" t="s">
        <v>37</v>
      </c>
      <c r="C17" s="100" t="s">
        <v>17</v>
      </c>
      <c r="D17" s="100">
        <v>1</v>
      </c>
      <c r="E17" s="101">
        <f>+'AP0 1.0.03'!F46</f>
        <v>13416597.22222222</v>
      </c>
      <c r="F17" s="97">
        <f>+E17*D17</f>
        <v>13416597.22222222</v>
      </c>
      <c r="G17" s="52"/>
    </row>
    <row r="18" spans="1:7" ht="46.5" thickBot="1" thickTop="1">
      <c r="A18" s="68"/>
      <c r="B18" s="98" t="s">
        <v>40</v>
      </c>
      <c r="C18" s="76"/>
      <c r="D18" s="77"/>
      <c r="E18" s="78"/>
      <c r="F18" s="79"/>
      <c r="G18" s="52"/>
    </row>
    <row r="19" spans="1:7" ht="14.25" thickBot="1" thickTop="1">
      <c r="A19" s="99" t="s">
        <v>65</v>
      </c>
      <c r="B19" s="90" t="s">
        <v>42</v>
      </c>
      <c r="C19" s="100" t="s">
        <v>41</v>
      </c>
      <c r="D19" s="100">
        <v>1</v>
      </c>
      <c r="E19" s="101">
        <f>+'APU 1.0.04'!F49</f>
        <v>14023420.138888888</v>
      </c>
      <c r="F19" s="97">
        <f>+E19*D19</f>
        <v>14023420.138888888</v>
      </c>
      <c r="G19" s="52"/>
    </row>
    <row r="20" spans="1:7" ht="35.25" thickBot="1" thickTop="1">
      <c r="A20" s="68"/>
      <c r="B20" s="102" t="s">
        <v>46</v>
      </c>
      <c r="C20" s="72"/>
      <c r="D20" s="72"/>
      <c r="E20" s="74"/>
      <c r="F20" s="75"/>
      <c r="G20" s="52"/>
    </row>
    <row r="21" spans="1:9" ht="14.25" thickBot="1" thickTop="1">
      <c r="A21" s="99" t="s">
        <v>66</v>
      </c>
      <c r="B21" s="90" t="s">
        <v>43</v>
      </c>
      <c r="C21" s="100" t="s">
        <v>41</v>
      </c>
      <c r="D21" s="100">
        <v>1</v>
      </c>
      <c r="E21" s="101">
        <f>+'APU1.0.05'!F49</f>
        <v>0</v>
      </c>
      <c r="F21" s="97">
        <f>+E21*D21</f>
        <v>0</v>
      </c>
      <c r="G21" s="52"/>
      <c r="H21" s="41"/>
      <c r="I21" s="41"/>
    </row>
    <row r="22" spans="1:7" ht="35.25" thickBot="1" thickTop="1">
      <c r="A22" s="68"/>
      <c r="B22" s="102" t="s">
        <v>45</v>
      </c>
      <c r="C22" s="72"/>
      <c r="D22" s="72"/>
      <c r="E22" s="74"/>
      <c r="F22" s="75"/>
      <c r="G22" s="52"/>
    </row>
    <row r="23" spans="1:7" ht="14.25" thickBot="1" thickTop="1">
      <c r="A23" s="99" t="s">
        <v>67</v>
      </c>
      <c r="B23" s="90" t="s">
        <v>44</v>
      </c>
      <c r="C23" s="100" t="s">
        <v>41</v>
      </c>
      <c r="D23" s="100">
        <v>1</v>
      </c>
      <c r="E23" s="101">
        <f>+'APU 1.0.06'!F49</f>
        <v>0</v>
      </c>
      <c r="F23" s="97">
        <f>+E23*D23</f>
        <v>0</v>
      </c>
      <c r="G23" s="52"/>
    </row>
    <row r="24" spans="1:7" ht="35.25" thickBot="1" thickTop="1">
      <c r="A24" s="68"/>
      <c r="B24" s="102" t="s">
        <v>47</v>
      </c>
      <c r="C24" s="72"/>
      <c r="D24" s="72"/>
      <c r="E24" s="74"/>
      <c r="F24" s="75"/>
      <c r="G24" s="52"/>
    </row>
    <row r="25" spans="1:7" ht="14.25" thickBot="1" thickTop="1">
      <c r="A25" s="99" t="s">
        <v>68</v>
      </c>
      <c r="B25" s="90" t="s">
        <v>59</v>
      </c>
      <c r="C25" s="100" t="s">
        <v>41</v>
      </c>
      <c r="D25" s="100">
        <v>1</v>
      </c>
      <c r="E25" s="101">
        <f>+'APU1,0,07'!F48</f>
        <v>9340613.425925925</v>
      </c>
      <c r="F25" s="97">
        <f>+E25*D25</f>
        <v>9340613.425925925</v>
      </c>
      <c r="G25" s="52"/>
    </row>
    <row r="26" spans="1:7" ht="35.25" thickBot="1" thickTop="1">
      <c r="A26" s="68"/>
      <c r="B26" s="102" t="s">
        <v>48</v>
      </c>
      <c r="C26" s="72"/>
      <c r="D26" s="72"/>
      <c r="E26" s="74"/>
      <c r="F26" s="75"/>
      <c r="G26" s="52"/>
    </row>
    <row r="27" spans="1:7" ht="14.25" thickBot="1" thickTop="1">
      <c r="A27" s="99" t="s">
        <v>69</v>
      </c>
      <c r="B27" s="90" t="s">
        <v>60</v>
      </c>
      <c r="C27" s="100" t="s">
        <v>41</v>
      </c>
      <c r="D27" s="100">
        <v>1</v>
      </c>
      <c r="E27" s="101">
        <f>+'APU 1,0,08'!F47</f>
        <v>4670306.712962963</v>
      </c>
      <c r="F27" s="97">
        <f>+E27*D27</f>
        <v>4670306.712962963</v>
      </c>
      <c r="G27" s="52"/>
    </row>
    <row r="28" spans="1:7" ht="14.25" thickBot="1" thickTop="1">
      <c r="A28" s="68"/>
      <c r="B28" s="102" t="s">
        <v>61</v>
      </c>
      <c r="C28" s="72"/>
      <c r="D28" s="72"/>
      <c r="E28" s="74"/>
      <c r="F28" s="75"/>
      <c r="G28" s="52"/>
    </row>
    <row r="29" spans="1:7" ht="14.25" thickBot="1" thickTop="1">
      <c r="A29" s="99" t="s">
        <v>70</v>
      </c>
      <c r="B29" s="90" t="s">
        <v>49</v>
      </c>
      <c r="C29" s="100" t="s">
        <v>41</v>
      </c>
      <c r="D29" s="100">
        <v>1</v>
      </c>
      <c r="E29" s="101">
        <f>+'APU 1,0,09'!F46</f>
        <v>9340613.425925925</v>
      </c>
      <c r="F29" s="97">
        <f>+E29*D29</f>
        <v>9340613.425925925</v>
      </c>
      <c r="G29" s="52"/>
    </row>
    <row r="30" spans="1:7" ht="14.25" thickBot="1" thickTop="1">
      <c r="A30" s="68"/>
      <c r="B30" s="102" t="s">
        <v>50</v>
      </c>
      <c r="C30" s="72"/>
      <c r="D30" s="72"/>
      <c r="E30" s="74"/>
      <c r="F30" s="75"/>
      <c r="G30" s="52"/>
    </row>
    <row r="31" spans="1:7" ht="14.25" thickBot="1" thickTop="1">
      <c r="A31" s="99" t="s">
        <v>71</v>
      </c>
      <c r="B31" s="90" t="s">
        <v>51</v>
      </c>
      <c r="C31" s="100" t="s">
        <v>52</v>
      </c>
      <c r="D31" s="103">
        <v>1</v>
      </c>
      <c r="E31" s="104">
        <f>+'APU 1.0.10'!F46</f>
        <v>9340613.425925925</v>
      </c>
      <c r="F31" s="94">
        <f>+E31*D31</f>
        <v>9340613.425925925</v>
      </c>
      <c r="G31" s="52"/>
    </row>
    <row r="32" spans="1:7" ht="14.25" thickBot="1" thickTop="1">
      <c r="A32" s="68"/>
      <c r="B32" s="102" t="s">
        <v>53</v>
      </c>
      <c r="C32" s="72"/>
      <c r="D32" s="106"/>
      <c r="E32" s="107"/>
      <c r="F32" s="107"/>
      <c r="G32" s="52"/>
    </row>
    <row r="33" spans="1:7" ht="14.25" thickBot="1" thickTop="1">
      <c r="A33" s="99" t="s">
        <v>72</v>
      </c>
      <c r="B33" s="90" t="s">
        <v>54</v>
      </c>
      <c r="C33" s="103" t="s">
        <v>8</v>
      </c>
      <c r="D33" s="103">
        <v>1</v>
      </c>
      <c r="E33" s="104">
        <f>+'APU 1.0.11'!F50</f>
        <v>420000</v>
      </c>
      <c r="F33" s="94">
        <f>+E33*D33</f>
        <v>420000</v>
      </c>
      <c r="G33" s="52"/>
    </row>
    <row r="34" spans="1:7" ht="14.25" thickBot="1" thickTop="1">
      <c r="A34" s="68"/>
      <c r="B34" s="108"/>
      <c r="C34" s="106"/>
      <c r="D34" s="106"/>
      <c r="E34" s="107"/>
      <c r="F34" s="107"/>
      <c r="G34" s="52"/>
    </row>
    <row r="35" spans="1:7" ht="14.25" thickBot="1" thickTop="1">
      <c r="A35" s="99" t="s">
        <v>73</v>
      </c>
      <c r="B35" s="90" t="s">
        <v>55</v>
      </c>
      <c r="C35" s="103" t="s">
        <v>56</v>
      </c>
      <c r="D35" s="103">
        <v>1</v>
      </c>
      <c r="E35" s="104">
        <f>+'APU 1.0.12'!F52</f>
        <v>210000</v>
      </c>
      <c r="F35" s="94">
        <f>+E35*D35</f>
        <v>210000</v>
      </c>
      <c r="G35" s="52"/>
    </row>
    <row r="36" spans="1:7" ht="14.25" thickBot="1" thickTop="1">
      <c r="A36" s="68"/>
      <c r="B36" s="108"/>
      <c r="C36" s="106"/>
      <c r="D36" s="106"/>
      <c r="E36" s="107"/>
      <c r="F36" s="107"/>
      <c r="G36" s="52"/>
    </row>
    <row r="37" spans="1:7" ht="14.25" thickBot="1" thickTop="1">
      <c r="A37" s="99" t="s">
        <v>74</v>
      </c>
      <c r="B37" s="90" t="s">
        <v>57</v>
      </c>
      <c r="C37" s="103" t="s">
        <v>41</v>
      </c>
      <c r="D37" s="103">
        <v>1</v>
      </c>
      <c r="E37" s="104">
        <f>+'APU 1.0.13'!F46</f>
        <v>11208736.11111111</v>
      </c>
      <c r="F37" s="94">
        <f>+E37*D37</f>
        <v>11208736.11111111</v>
      </c>
      <c r="G37" s="52"/>
    </row>
    <row r="38" spans="1:9" ht="14.25" thickBot="1" thickTop="1">
      <c r="A38" s="68"/>
      <c r="B38" s="108"/>
      <c r="C38" s="106"/>
      <c r="D38" s="106"/>
      <c r="E38" s="107"/>
      <c r="F38" s="107"/>
      <c r="G38" s="52"/>
      <c r="I38" s="109"/>
    </row>
    <row r="39" spans="1:7" ht="14.25" thickBot="1" thickTop="1">
      <c r="A39" s="105"/>
      <c r="B39" s="108"/>
      <c r="C39" s="106"/>
      <c r="D39" s="106"/>
      <c r="E39" s="107"/>
      <c r="F39" s="107"/>
      <c r="G39" s="52"/>
    </row>
    <row r="40" spans="1:8" ht="14.25" thickBot="1" thickTop="1">
      <c r="A40" s="80"/>
      <c r="B40" s="81"/>
      <c r="C40" s="82" t="s">
        <v>30</v>
      </c>
      <c r="D40" s="81"/>
      <c r="E40" s="83"/>
      <c r="F40" s="84">
        <f>SUM(F13:F39)</f>
        <v>78292976.08024691</v>
      </c>
      <c r="G40" s="52"/>
      <c r="H40" s="41"/>
    </row>
    <row r="41" spans="1:7" ht="14.25" thickBot="1" thickTop="1">
      <c r="A41" s="52"/>
      <c r="B41" s="52"/>
      <c r="C41" s="52"/>
      <c r="D41" s="52"/>
      <c r="E41" s="52"/>
      <c r="F41" s="52"/>
      <c r="G41" s="52"/>
    </row>
    <row r="42" spans="1:8" ht="14.25" thickBot="1" thickTop="1">
      <c r="A42" s="52"/>
      <c r="B42" s="52"/>
      <c r="C42" s="85" t="s">
        <v>192</v>
      </c>
      <c r="D42" s="83"/>
      <c r="E42" s="86">
        <f>+F40</f>
        <v>78292976.08024691</v>
      </c>
      <c r="F42" s="52"/>
      <c r="G42" s="52"/>
      <c r="H42" s="44"/>
    </row>
    <row r="43" spans="1:8" ht="14.25" thickBot="1" thickTop="1">
      <c r="A43" s="52"/>
      <c r="B43" s="52"/>
      <c r="C43" s="85" t="s">
        <v>193</v>
      </c>
      <c r="D43" s="191">
        <f>+(E43*100%)/E42</f>
        <v>0.3832262494543461</v>
      </c>
      <c r="E43" s="86">
        <f>+'Costo GG'!F56</f>
        <v>30003923.581851855</v>
      </c>
      <c r="F43" s="52"/>
      <c r="G43" s="190"/>
      <c r="H43" s="44"/>
    </row>
    <row r="44" spans="1:8" ht="14.25" thickBot="1" thickTop="1">
      <c r="A44" s="52"/>
      <c r="B44" s="52"/>
      <c r="C44" s="85" t="s">
        <v>194</v>
      </c>
      <c r="D44" s="83"/>
      <c r="E44" s="86">
        <f>SUM(E42:E43)</f>
        <v>108296899.66209877</v>
      </c>
      <c r="F44" s="52"/>
      <c r="G44" s="52"/>
      <c r="H44" s="44"/>
    </row>
    <row r="45" spans="1:10" ht="14.25" thickBot="1" thickTop="1">
      <c r="A45" s="52"/>
      <c r="B45" s="52"/>
      <c r="C45" s="85" t="s">
        <v>31</v>
      </c>
      <c r="D45" s="87">
        <v>0.19</v>
      </c>
      <c r="E45" s="86">
        <f>+E44*D45</f>
        <v>20576410.935798764</v>
      </c>
      <c r="F45" s="52"/>
      <c r="G45" s="52"/>
      <c r="J45" s="39"/>
    </row>
    <row r="46" spans="1:7" ht="14.25" thickBot="1" thickTop="1">
      <c r="A46" s="52"/>
      <c r="B46" s="52"/>
      <c r="C46" s="85" t="s">
        <v>32</v>
      </c>
      <c r="D46" s="83"/>
      <c r="E46" s="86">
        <f>SUM(E44:E45)</f>
        <v>128873310.59789753</v>
      </c>
      <c r="F46" s="52"/>
      <c r="G46" s="52"/>
    </row>
    <row r="47" spans="1:8" ht="13.5" thickTop="1">
      <c r="A47" s="52"/>
      <c r="B47" s="52"/>
      <c r="C47" s="52"/>
      <c r="D47" s="52"/>
      <c r="E47" s="52"/>
      <c r="F47" s="52"/>
      <c r="G47" s="52"/>
      <c r="H47" s="47"/>
    </row>
    <row r="48" spans="1:7" ht="12.75">
      <c r="A48" s="52"/>
      <c r="B48" s="52"/>
      <c r="C48" s="52"/>
      <c r="D48" s="52"/>
      <c r="E48" s="52"/>
      <c r="F48" s="52"/>
      <c r="G48" s="52"/>
    </row>
    <row r="49" spans="1:7" ht="12.75">
      <c r="A49" s="52"/>
      <c r="B49" s="52"/>
      <c r="C49" s="52"/>
      <c r="D49" s="52"/>
      <c r="E49" s="52"/>
      <c r="F49" s="52"/>
      <c r="G49" s="52"/>
    </row>
    <row r="50" spans="1:7" ht="12.75">
      <c r="A50" s="52"/>
      <c r="B50" s="39"/>
      <c r="C50" s="52"/>
      <c r="D50" s="52"/>
      <c r="E50" s="52"/>
      <c r="F50" s="52"/>
      <c r="G50" s="52"/>
    </row>
    <row r="51" spans="1:7" ht="12.75">
      <c r="A51" s="52"/>
      <c r="B51" s="52"/>
      <c r="C51" s="52"/>
      <c r="D51" s="52"/>
      <c r="E51" s="52"/>
      <c r="F51" s="52"/>
      <c r="G51" s="52"/>
    </row>
    <row r="52" spans="1:7" ht="12.75">
      <c r="A52" s="52"/>
      <c r="B52" s="52"/>
      <c r="C52" s="52"/>
      <c r="D52" s="52"/>
      <c r="E52" s="52"/>
      <c r="F52" s="52"/>
      <c r="G52" s="52"/>
    </row>
    <row r="53" spans="1:7" ht="12.75">
      <c r="A53" s="52"/>
      <c r="B53" s="52"/>
      <c r="C53" s="52"/>
      <c r="D53" s="52"/>
      <c r="E53" s="52"/>
      <c r="F53" s="52"/>
      <c r="G53" s="52"/>
    </row>
    <row r="54" spans="1:7" ht="12.75">
      <c r="A54" s="52"/>
      <c r="B54" s="52"/>
      <c r="C54" s="52"/>
      <c r="D54" s="52"/>
      <c r="E54" s="52"/>
      <c r="F54" s="52"/>
      <c r="G54" s="52"/>
    </row>
    <row r="55" spans="1:7" ht="12.75">
      <c r="A55" s="52"/>
      <c r="B55" s="52"/>
      <c r="C55" s="52"/>
      <c r="D55" s="52"/>
      <c r="E55" s="52"/>
      <c r="F55" s="52"/>
      <c r="G55" s="52"/>
    </row>
    <row r="56" spans="1:7" ht="12.75">
      <c r="A56" s="52"/>
      <c r="B56" s="52"/>
      <c r="C56" s="39"/>
      <c r="D56" s="52"/>
      <c r="E56" s="52"/>
      <c r="F56" s="52"/>
      <c r="G56" s="52"/>
    </row>
    <row r="57" spans="1:7" ht="12.75">
      <c r="A57" s="52"/>
      <c r="B57" s="52"/>
      <c r="C57" s="52"/>
      <c r="D57" s="52"/>
      <c r="E57" s="52"/>
      <c r="F57" s="52"/>
      <c r="G57" s="52"/>
    </row>
    <row r="58" spans="1:7" ht="12.75">
      <c r="A58" s="52"/>
      <c r="B58" s="52"/>
      <c r="C58" s="52"/>
      <c r="D58" s="52"/>
      <c r="E58" s="52"/>
      <c r="F58" s="52"/>
      <c r="G58" s="52"/>
    </row>
    <row r="59" spans="1:7" ht="12.75">
      <c r="A59" s="52"/>
      <c r="B59" s="52"/>
      <c r="C59" s="52"/>
      <c r="D59" s="52"/>
      <c r="E59" s="52"/>
      <c r="F59" s="52"/>
      <c r="G59" s="52"/>
    </row>
    <row r="60" spans="1:7" ht="12.75">
      <c r="A60" s="52"/>
      <c r="B60" s="52"/>
      <c r="C60" s="39"/>
      <c r="D60" s="52"/>
      <c r="E60" s="52"/>
      <c r="F60" s="52"/>
      <c r="G60" s="52"/>
    </row>
    <row r="61" spans="1:7" ht="12.75">
      <c r="A61" s="52"/>
      <c r="B61" s="52"/>
      <c r="C61" s="52"/>
      <c r="D61" s="52"/>
      <c r="E61" s="52"/>
      <c r="F61" s="52"/>
      <c r="G61" s="52"/>
    </row>
    <row r="62" spans="1:7" ht="12.75">
      <c r="A62" s="52"/>
      <c r="B62" s="52"/>
      <c r="C62" s="52"/>
      <c r="D62" s="52"/>
      <c r="E62" s="52"/>
      <c r="F62" s="52"/>
      <c r="G62" s="52"/>
    </row>
    <row r="63" spans="1:7" ht="12.75">
      <c r="A63" s="52"/>
      <c r="B63" s="52"/>
      <c r="C63" s="39"/>
      <c r="D63" s="52"/>
      <c r="E63" s="52"/>
      <c r="F63" s="52"/>
      <c r="G63" s="52"/>
    </row>
    <row r="64" spans="1:7" ht="12.75">
      <c r="A64" s="52"/>
      <c r="B64" s="52"/>
      <c r="C64" s="52"/>
      <c r="D64" s="52"/>
      <c r="E64" s="52"/>
      <c r="F64" s="52"/>
      <c r="G64" s="52"/>
    </row>
    <row r="65" spans="1:7" ht="12.75">
      <c r="A65" s="52"/>
      <c r="B65" s="52"/>
      <c r="C65" s="52"/>
      <c r="D65" s="52"/>
      <c r="E65" s="52"/>
      <c r="F65" s="52"/>
      <c r="G65" s="52"/>
    </row>
    <row r="66" spans="1:7" ht="12.75">
      <c r="A66" s="52"/>
      <c r="B66" s="52"/>
      <c r="C66" s="52"/>
      <c r="D66" s="52"/>
      <c r="E66" s="52"/>
      <c r="F66" s="52"/>
      <c r="G66" s="52"/>
    </row>
    <row r="67" spans="1:7" ht="12.75">
      <c r="A67" s="52"/>
      <c r="B67" s="52"/>
      <c r="C67" s="52"/>
      <c r="D67" s="52"/>
      <c r="E67" s="52"/>
      <c r="F67" s="52"/>
      <c r="G67" s="52"/>
    </row>
    <row r="68" spans="1:7" ht="12.75">
      <c r="A68" s="52"/>
      <c r="B68" s="52"/>
      <c r="C68" s="39"/>
      <c r="D68" s="52"/>
      <c r="E68" s="52"/>
      <c r="F68" s="52"/>
      <c r="G68" s="52"/>
    </row>
    <row r="69" spans="1:7" ht="12.75">
      <c r="A69" s="52"/>
      <c r="B69" s="52"/>
      <c r="C69" s="52"/>
      <c r="D69" s="52"/>
      <c r="E69" s="52"/>
      <c r="F69" s="52"/>
      <c r="G69" s="52"/>
    </row>
    <row r="70" spans="1:7" ht="12.75">
      <c r="A70" s="52"/>
      <c r="B70" s="52"/>
      <c r="C70" s="52"/>
      <c r="D70" s="52"/>
      <c r="E70" s="52"/>
      <c r="F70" s="52"/>
      <c r="G70" s="52"/>
    </row>
    <row r="71" spans="1:7" ht="12.75">
      <c r="A71" s="52"/>
      <c r="B71" s="52"/>
      <c r="C71" s="52"/>
      <c r="D71" s="52"/>
      <c r="E71" s="52"/>
      <c r="F71" s="52"/>
      <c r="G71" s="52"/>
    </row>
    <row r="72" spans="1:7" ht="12.75">
      <c r="A72" s="52"/>
      <c r="B72" s="52"/>
      <c r="C72" s="52"/>
      <c r="D72" s="52"/>
      <c r="E72" s="52"/>
      <c r="F72" s="52"/>
      <c r="G72" s="52"/>
    </row>
    <row r="73" spans="1:7" ht="12.75">
      <c r="A73" s="52"/>
      <c r="B73" s="52"/>
      <c r="C73" s="39"/>
      <c r="D73" s="52"/>
      <c r="E73" s="52"/>
      <c r="F73" s="52"/>
      <c r="G73" s="52"/>
    </row>
    <row r="74" spans="1:7" ht="12.75">
      <c r="A74" s="52"/>
      <c r="B74" s="52"/>
      <c r="C74" s="52"/>
      <c r="D74" s="52"/>
      <c r="E74" s="52"/>
      <c r="F74" s="52"/>
      <c r="G74" s="52"/>
    </row>
    <row r="75" spans="1:7" ht="12.75">
      <c r="A75" s="52"/>
      <c r="B75" s="52"/>
      <c r="C75" s="52"/>
      <c r="D75" s="52"/>
      <c r="E75" s="52"/>
      <c r="F75" s="52"/>
      <c r="G75" s="52"/>
    </row>
    <row r="76" spans="1:7" ht="12.75">
      <c r="A76" s="52"/>
      <c r="B76" s="52"/>
      <c r="C76" s="39"/>
      <c r="D76" s="52"/>
      <c r="E76" s="52"/>
      <c r="F76" s="52"/>
      <c r="G76" s="52"/>
    </row>
    <row r="77" spans="1:7" ht="12.75">
      <c r="A77" s="52"/>
      <c r="B77" s="52"/>
      <c r="C77" s="52"/>
      <c r="D77" s="52"/>
      <c r="E77" s="52"/>
      <c r="F77" s="52"/>
      <c r="G77" s="52"/>
    </row>
    <row r="78" spans="1:7" ht="12.75">
      <c r="A78" s="52"/>
      <c r="B78" s="52"/>
      <c r="C78" s="52"/>
      <c r="D78" s="52"/>
      <c r="E78" s="52"/>
      <c r="F78" s="52"/>
      <c r="G78" s="52"/>
    </row>
    <row r="79" spans="1:7" ht="12.75">
      <c r="A79" s="52"/>
      <c r="B79" s="52"/>
      <c r="C79" s="52"/>
      <c r="D79" s="52"/>
      <c r="E79" s="52"/>
      <c r="F79" s="52"/>
      <c r="G79" s="52"/>
    </row>
    <row r="80" spans="1:7" ht="12.75">
      <c r="A80" s="52"/>
      <c r="B80" s="52"/>
      <c r="C80" s="52"/>
      <c r="D80" s="52"/>
      <c r="E80" s="52"/>
      <c r="F80" s="52"/>
      <c r="G80" s="52"/>
    </row>
    <row r="81" spans="1:7" ht="12.75">
      <c r="A81" s="52"/>
      <c r="B81" s="52"/>
      <c r="C81" s="39"/>
      <c r="D81" s="52"/>
      <c r="E81" s="52"/>
      <c r="F81" s="52"/>
      <c r="G81" s="52"/>
    </row>
    <row r="82" spans="1:7" ht="12.75">
      <c r="A82" s="52"/>
      <c r="B82" s="52"/>
      <c r="C82" s="52"/>
      <c r="D82" s="52"/>
      <c r="E82" s="52"/>
      <c r="F82" s="52"/>
      <c r="G82" s="52"/>
    </row>
    <row r="83" spans="1:7" ht="12.75">
      <c r="A83" s="52"/>
      <c r="B83" s="52"/>
      <c r="C83" s="52"/>
      <c r="D83" s="52"/>
      <c r="E83" s="52"/>
      <c r="F83" s="52"/>
      <c r="G83" s="52"/>
    </row>
    <row r="84" spans="1:7" ht="12.75">
      <c r="A84" s="52"/>
      <c r="B84" s="52"/>
      <c r="C84" s="52"/>
      <c r="D84" s="52"/>
      <c r="E84" s="52"/>
      <c r="F84" s="52"/>
      <c r="G84" s="52"/>
    </row>
    <row r="85" spans="1:7" ht="12.75">
      <c r="A85" s="52"/>
      <c r="B85" s="52"/>
      <c r="C85" s="52"/>
      <c r="D85" s="52"/>
      <c r="E85" s="52"/>
      <c r="F85" s="52"/>
      <c r="G85" s="52"/>
    </row>
    <row r="86" spans="1:7" ht="12.75">
      <c r="A86" s="52"/>
      <c r="B86" s="52"/>
      <c r="C86" s="52"/>
      <c r="D86" s="52"/>
      <c r="E86" s="52"/>
      <c r="F86" s="52"/>
      <c r="G86" s="52"/>
    </row>
    <row r="87" spans="1:7" ht="12.75">
      <c r="A87" s="52"/>
      <c r="B87" s="52"/>
      <c r="C87" s="39"/>
      <c r="D87" s="52"/>
      <c r="E87" s="52"/>
      <c r="F87" s="52"/>
      <c r="G87" s="52"/>
    </row>
    <row r="88" spans="1:7" ht="12.75">
      <c r="A88" s="52"/>
      <c r="B88" s="52"/>
      <c r="C88" s="52"/>
      <c r="D88" s="52"/>
      <c r="E88" s="52"/>
      <c r="F88" s="52"/>
      <c r="G88" s="52"/>
    </row>
    <row r="89" spans="1:7" ht="12.75">
      <c r="A89" s="52"/>
      <c r="B89" s="52"/>
      <c r="C89" s="52"/>
      <c r="D89" s="52"/>
      <c r="E89" s="52"/>
      <c r="F89" s="52"/>
      <c r="G89" s="52"/>
    </row>
    <row r="90" spans="1:7" ht="12.75">
      <c r="A90" s="52"/>
      <c r="B90" s="52"/>
      <c r="C90" s="52"/>
      <c r="D90" s="52"/>
      <c r="E90" s="52"/>
      <c r="F90" s="52"/>
      <c r="G90" s="52"/>
    </row>
    <row r="91" spans="1:7" ht="12.75">
      <c r="A91" s="52"/>
      <c r="B91" s="52"/>
      <c r="C91" s="39"/>
      <c r="D91" s="52"/>
      <c r="E91" s="52"/>
      <c r="F91" s="52"/>
      <c r="G91" s="52"/>
    </row>
    <row r="92" spans="1:7" ht="12.75">
      <c r="A92" s="52"/>
      <c r="B92" s="52"/>
      <c r="C92" s="52"/>
      <c r="D92" s="52"/>
      <c r="E92" s="52"/>
      <c r="F92" s="52"/>
      <c r="G92" s="52"/>
    </row>
    <row r="93" spans="1:7" ht="12.75">
      <c r="A93" s="52"/>
      <c r="B93" s="52"/>
      <c r="C93" s="52"/>
      <c r="D93" s="52"/>
      <c r="E93" s="52"/>
      <c r="F93" s="52"/>
      <c r="G93" s="52"/>
    </row>
    <row r="94" spans="1:7" ht="12.75">
      <c r="A94" s="52"/>
      <c r="B94" s="52"/>
      <c r="C94" s="52"/>
      <c r="D94" s="52"/>
      <c r="E94" s="52"/>
      <c r="F94" s="52"/>
      <c r="G94" s="52"/>
    </row>
    <row r="95" spans="1:7" ht="12.75">
      <c r="A95" s="52"/>
      <c r="B95" s="52"/>
      <c r="C95" s="39"/>
      <c r="D95" s="52"/>
      <c r="E95" s="52"/>
      <c r="F95" s="52"/>
      <c r="G95" s="52"/>
    </row>
    <row r="96" spans="1:7" ht="12.75">
      <c r="A96" s="52"/>
      <c r="B96" s="52"/>
      <c r="C96" s="52"/>
      <c r="D96" s="52"/>
      <c r="E96" s="52"/>
      <c r="F96" s="52"/>
      <c r="G96" s="52"/>
    </row>
    <row r="97" spans="1:7" ht="12.75">
      <c r="A97" s="52"/>
      <c r="B97" s="52"/>
      <c r="C97" s="52"/>
      <c r="D97" s="52"/>
      <c r="E97" s="52"/>
      <c r="F97" s="52"/>
      <c r="G97" s="52"/>
    </row>
    <row r="98" spans="1:7" ht="12.75">
      <c r="A98" s="52"/>
      <c r="B98" s="52"/>
      <c r="C98" s="52"/>
      <c r="D98" s="52"/>
      <c r="E98" s="52"/>
      <c r="F98" s="52"/>
      <c r="G98" s="52"/>
    </row>
    <row r="99" spans="1:7" ht="12.75">
      <c r="A99" s="52"/>
      <c r="B99" s="52"/>
      <c r="C99" s="52"/>
      <c r="D99" s="52"/>
      <c r="E99" s="52"/>
      <c r="F99" s="52"/>
      <c r="G99" s="52"/>
    </row>
    <row r="100" spans="1:7" ht="12.75">
      <c r="A100" s="52"/>
      <c r="B100" s="52"/>
      <c r="C100" s="52"/>
      <c r="D100" s="52"/>
      <c r="E100" s="52"/>
      <c r="F100" s="52"/>
      <c r="G100" s="52"/>
    </row>
    <row r="101" spans="1:7" ht="12.75">
      <c r="A101" s="52"/>
      <c r="B101" s="52"/>
      <c r="C101" s="52"/>
      <c r="D101" s="52"/>
      <c r="E101" s="52"/>
      <c r="F101" s="52"/>
      <c r="G101" s="52"/>
    </row>
    <row r="102" spans="1:7" ht="12.75">
      <c r="A102" s="52"/>
      <c r="B102" s="52"/>
      <c r="C102" s="52"/>
      <c r="D102" s="52"/>
      <c r="E102" s="52"/>
      <c r="F102" s="52"/>
      <c r="G102" s="52"/>
    </row>
    <row r="103" spans="1:7" ht="12.75">
      <c r="A103" s="52"/>
      <c r="B103" s="52"/>
      <c r="C103" s="52"/>
      <c r="D103" s="52"/>
      <c r="E103" s="52"/>
      <c r="F103" s="52"/>
      <c r="G103" s="52"/>
    </row>
    <row r="104" spans="1:7" ht="12.75">
      <c r="A104" s="52"/>
      <c r="B104" s="52"/>
      <c r="C104" s="52"/>
      <c r="D104" s="52"/>
      <c r="E104" s="52"/>
      <c r="F104" s="52"/>
      <c r="G104" s="52"/>
    </row>
    <row r="105" spans="1:7" ht="12.75">
      <c r="A105" s="52"/>
      <c r="B105" s="52"/>
      <c r="C105" s="52"/>
      <c r="D105" s="88"/>
      <c r="E105" s="52"/>
      <c r="F105" s="52"/>
      <c r="G105" s="52"/>
    </row>
    <row r="106" spans="1:7" ht="12.75">
      <c r="A106" s="52"/>
      <c r="B106" s="52"/>
      <c r="C106" s="52"/>
      <c r="D106" s="88"/>
      <c r="E106" s="52"/>
      <c r="F106" s="52"/>
      <c r="G106" s="52"/>
    </row>
    <row r="107" spans="1:7" ht="12.75">
      <c r="A107" s="52"/>
      <c r="B107" s="52"/>
      <c r="C107" s="52"/>
      <c r="D107" s="88"/>
      <c r="E107" s="52"/>
      <c r="F107" s="52"/>
      <c r="G107" s="52"/>
    </row>
    <row r="108" spans="1:7" ht="12.75">
      <c r="A108" s="52"/>
      <c r="B108" s="52"/>
      <c r="C108" s="52"/>
      <c r="D108" s="52"/>
      <c r="E108" s="52"/>
      <c r="F108" s="52"/>
      <c r="G108" s="52"/>
    </row>
    <row r="109" spans="1:6" ht="12.75">
      <c r="A109" s="42"/>
      <c r="B109" s="42"/>
      <c r="C109" s="42"/>
      <c r="D109" s="42"/>
      <c r="E109" s="42"/>
      <c r="F109" s="42"/>
    </row>
    <row r="110" spans="1:6" ht="12.75">
      <c r="A110" s="42"/>
      <c r="B110" s="42"/>
      <c r="C110" s="42"/>
      <c r="D110" s="42"/>
      <c r="E110" s="42"/>
      <c r="F110" s="42"/>
    </row>
    <row r="111" spans="1:6" ht="12.75">
      <c r="A111" s="42"/>
      <c r="B111" s="42"/>
      <c r="C111" s="42"/>
      <c r="D111" s="42"/>
      <c r="E111" s="42"/>
      <c r="F111" s="42"/>
    </row>
    <row r="112" spans="1:6" ht="12.75">
      <c r="A112" s="42"/>
      <c r="B112" s="42"/>
      <c r="C112" s="42"/>
      <c r="D112" s="42"/>
      <c r="E112" s="42"/>
      <c r="F112" s="42"/>
    </row>
    <row r="113" spans="1:6" ht="12.75">
      <c r="A113" s="42"/>
      <c r="B113" s="42"/>
      <c r="C113" s="42"/>
      <c r="D113" s="42"/>
      <c r="E113" s="42"/>
      <c r="F113" s="42"/>
    </row>
    <row r="114" spans="1:6" ht="12.75">
      <c r="A114" s="42"/>
      <c r="B114" s="43"/>
      <c r="C114" s="42"/>
      <c r="D114" s="42"/>
      <c r="E114" s="42"/>
      <c r="F114" s="42"/>
    </row>
    <row r="115" spans="1:6" ht="12.75">
      <c r="A115" s="42"/>
      <c r="B115" s="42"/>
      <c r="C115" s="42"/>
      <c r="D115" s="42"/>
      <c r="E115" s="42"/>
      <c r="F115" s="42"/>
    </row>
    <row r="116" spans="1:6" ht="12.75">
      <c r="A116" s="42"/>
      <c r="B116" s="42"/>
      <c r="C116" s="42"/>
      <c r="D116" s="42"/>
      <c r="E116" s="42"/>
      <c r="F116" s="42"/>
    </row>
    <row r="117" spans="1:6" ht="12.75">
      <c r="A117" s="42"/>
      <c r="B117" s="42"/>
      <c r="C117" s="42"/>
      <c r="D117" s="42"/>
      <c r="E117" s="42"/>
      <c r="F117" s="42"/>
    </row>
    <row r="118" spans="1:6" ht="12.75">
      <c r="A118" s="42"/>
      <c r="B118" s="42"/>
      <c r="C118" s="42"/>
      <c r="D118" s="42"/>
      <c r="E118" s="42"/>
      <c r="F118" s="42"/>
    </row>
    <row r="119" spans="1:6" ht="12.75">
      <c r="A119" s="42"/>
      <c r="B119" s="42"/>
      <c r="C119" s="42"/>
      <c r="D119" s="42"/>
      <c r="E119" s="42"/>
      <c r="F119" s="42"/>
    </row>
    <row r="120" spans="1:6" ht="12.75">
      <c r="A120" s="42"/>
      <c r="B120" s="42"/>
      <c r="C120" s="42"/>
      <c r="D120" s="42"/>
      <c r="E120" s="42"/>
      <c r="F120" s="42"/>
    </row>
    <row r="121" spans="1:6" ht="12.75">
      <c r="A121" s="42"/>
      <c r="B121" s="42"/>
      <c r="C121" s="42"/>
      <c r="D121" s="42"/>
      <c r="E121" s="42"/>
      <c r="F121" s="42"/>
    </row>
    <row r="122" spans="1:6" ht="12.75">
      <c r="A122" s="42"/>
      <c r="B122" s="42"/>
      <c r="C122" s="42"/>
      <c r="D122" s="42"/>
      <c r="E122" s="42"/>
      <c r="F122" s="42"/>
    </row>
    <row r="123" spans="1:6" ht="12.75">
      <c r="A123" s="42"/>
      <c r="B123" s="42"/>
      <c r="C123" s="42"/>
      <c r="D123" s="42"/>
      <c r="E123" s="42"/>
      <c r="F123" s="42"/>
    </row>
    <row r="124" spans="1:6" ht="12.75">
      <c r="A124" s="42"/>
      <c r="B124" s="42"/>
      <c r="C124" s="42"/>
      <c r="D124" s="42"/>
      <c r="E124" s="42"/>
      <c r="F124" s="42"/>
    </row>
    <row r="125" spans="1:6" ht="12.75">
      <c r="A125" s="42"/>
      <c r="B125" s="42"/>
      <c r="C125" s="42"/>
      <c r="D125" s="42"/>
      <c r="E125" s="42"/>
      <c r="F125" s="42"/>
    </row>
    <row r="126" spans="1:6" ht="12.75">
      <c r="A126" s="42"/>
      <c r="B126" s="42"/>
      <c r="C126" s="42"/>
      <c r="D126" s="42"/>
      <c r="E126" s="42"/>
      <c r="F126" s="42"/>
    </row>
    <row r="127" spans="1:6" ht="12.75">
      <c r="A127" s="42"/>
      <c r="B127" s="42"/>
      <c r="C127" s="42"/>
      <c r="D127" s="42"/>
      <c r="E127" s="42"/>
      <c r="F127" s="42"/>
    </row>
    <row r="128" spans="1:6" ht="12.75">
      <c r="A128" s="42"/>
      <c r="B128" s="42"/>
      <c r="C128" s="42"/>
      <c r="D128" s="42"/>
      <c r="E128" s="42"/>
      <c r="F128" s="42"/>
    </row>
    <row r="129" spans="1:6" ht="12.75">
      <c r="A129" s="42"/>
      <c r="B129" s="42"/>
      <c r="C129" s="42"/>
      <c r="D129" s="42"/>
      <c r="E129" s="42"/>
      <c r="F129" s="42"/>
    </row>
    <row r="130" spans="1:6" ht="12.75">
      <c r="A130" s="42"/>
      <c r="B130" s="42"/>
      <c r="C130" s="42"/>
      <c r="D130" s="42"/>
      <c r="E130" s="42"/>
      <c r="F130" s="42"/>
    </row>
    <row r="131" spans="1:6" ht="12.75">
      <c r="A131" s="42"/>
      <c r="B131" s="42"/>
      <c r="C131" s="42"/>
      <c r="D131" s="42"/>
      <c r="E131" s="42"/>
      <c r="F131" s="42"/>
    </row>
    <row r="132" spans="1:6" ht="12.75">
      <c r="A132" s="42"/>
      <c r="B132" s="42"/>
      <c r="C132" s="42"/>
      <c r="D132" s="42"/>
      <c r="E132" s="42"/>
      <c r="F132" s="42"/>
    </row>
    <row r="133" spans="1:6" ht="12.75">
      <c r="A133" s="42"/>
      <c r="B133" s="42"/>
      <c r="C133" s="42"/>
      <c r="D133" s="42"/>
      <c r="E133" s="42"/>
      <c r="F133" s="42"/>
    </row>
    <row r="134" spans="1:6" ht="12.75">
      <c r="A134" s="42"/>
      <c r="B134" s="42"/>
      <c r="C134" s="42"/>
      <c r="D134" s="42"/>
      <c r="E134" s="42"/>
      <c r="F134" s="42"/>
    </row>
    <row r="135" spans="1:6" ht="12.75">
      <c r="A135" s="42"/>
      <c r="B135" s="42"/>
      <c r="C135" s="42"/>
      <c r="D135" s="42"/>
      <c r="E135" s="42"/>
      <c r="F135" s="42"/>
    </row>
    <row r="136" spans="1:6" ht="12.75">
      <c r="A136" s="42"/>
      <c r="B136" s="42"/>
      <c r="C136" s="42"/>
      <c r="D136" s="42"/>
      <c r="E136" s="42"/>
      <c r="F136" s="42"/>
    </row>
    <row r="137" spans="1:6" ht="12.75">
      <c r="A137" s="42"/>
      <c r="B137" s="42"/>
      <c r="C137" s="42"/>
      <c r="D137" s="42"/>
      <c r="E137" s="42"/>
      <c r="F137" s="42"/>
    </row>
    <row r="138" spans="1:6" ht="12.75">
      <c r="A138" s="42"/>
      <c r="B138" s="42"/>
      <c r="C138" s="42"/>
      <c r="D138" s="42"/>
      <c r="E138" s="42"/>
      <c r="F138" s="42"/>
    </row>
    <row r="139" spans="1:6" ht="12.75">
      <c r="A139" s="42"/>
      <c r="B139" s="42"/>
      <c r="C139" s="42"/>
      <c r="D139" s="42"/>
      <c r="E139" s="42"/>
      <c r="F139" s="42"/>
    </row>
    <row r="140" spans="1:6" ht="12.75">
      <c r="A140" s="42"/>
      <c r="B140" s="42"/>
      <c r="C140" s="42"/>
      <c r="D140" s="42"/>
      <c r="E140" s="42"/>
      <c r="F140" s="42"/>
    </row>
    <row r="141" spans="1:6" ht="12.75">
      <c r="A141" s="42"/>
      <c r="B141" s="42"/>
      <c r="C141" s="42"/>
      <c r="D141" s="42"/>
      <c r="E141" s="42"/>
      <c r="F141" s="42"/>
    </row>
    <row r="142" spans="1:6" ht="12.75">
      <c r="A142" s="42"/>
      <c r="B142" s="42"/>
      <c r="C142" s="42"/>
      <c r="D142" s="42"/>
      <c r="E142" s="42"/>
      <c r="F142" s="42"/>
    </row>
    <row r="143" spans="1:6" ht="12.75">
      <c r="A143" s="42"/>
      <c r="B143" s="42"/>
      <c r="C143" s="42"/>
      <c r="D143" s="42"/>
      <c r="E143" s="42"/>
      <c r="F143" s="42"/>
    </row>
    <row r="144" spans="1:6" ht="12.75">
      <c r="A144" s="42"/>
      <c r="B144" s="42"/>
      <c r="C144" s="42"/>
      <c r="D144" s="42"/>
      <c r="E144" s="42"/>
      <c r="F144" s="42"/>
    </row>
    <row r="145" spans="1:6" ht="12.75">
      <c r="A145" s="42"/>
      <c r="B145" s="42"/>
      <c r="C145" s="42"/>
      <c r="D145" s="42"/>
      <c r="E145" s="42"/>
      <c r="F145" s="42"/>
    </row>
    <row r="146" spans="1:6" ht="12.75">
      <c r="A146" s="42"/>
      <c r="B146" s="42"/>
      <c r="C146" s="42"/>
      <c r="D146" s="42"/>
      <c r="E146" s="42"/>
      <c r="F146" s="42"/>
    </row>
    <row r="147" spans="1:6" ht="12.75">
      <c r="A147" s="42"/>
      <c r="B147" s="42"/>
      <c r="C147" s="42"/>
      <c r="D147" s="42"/>
      <c r="E147" s="42"/>
      <c r="F147" s="42"/>
    </row>
    <row r="148" spans="1:6" ht="12.75">
      <c r="A148" s="42"/>
      <c r="B148" s="42"/>
      <c r="C148" s="42"/>
      <c r="D148" s="42"/>
      <c r="E148" s="42"/>
      <c r="F148" s="42"/>
    </row>
    <row r="149" spans="1:6" ht="12.75">
      <c r="A149" s="42"/>
      <c r="B149" s="42"/>
      <c r="C149" s="42"/>
      <c r="D149" s="42"/>
      <c r="E149" s="42"/>
      <c r="F149" s="42"/>
    </row>
    <row r="150" spans="1:6" ht="12.75">
      <c r="A150" s="42"/>
      <c r="B150" s="42"/>
      <c r="C150" s="42"/>
      <c r="D150" s="42"/>
      <c r="E150" s="42"/>
      <c r="F150" s="42"/>
    </row>
    <row r="151" spans="1:6" ht="12.75">
      <c r="A151" s="42"/>
      <c r="B151" s="42"/>
      <c r="C151" s="42"/>
      <c r="D151" s="42"/>
      <c r="E151" s="42"/>
      <c r="F151" s="42"/>
    </row>
    <row r="152" spans="1:6" ht="12.75">
      <c r="A152" s="42"/>
      <c r="B152" s="42"/>
      <c r="C152" s="42"/>
      <c r="D152" s="42"/>
      <c r="E152" s="42"/>
      <c r="F152" s="42"/>
    </row>
    <row r="153" spans="1:6" ht="12.75">
      <c r="A153" s="42"/>
      <c r="B153" s="42"/>
      <c r="C153" s="42"/>
      <c r="D153" s="42"/>
      <c r="E153" s="42"/>
      <c r="F153" s="42"/>
    </row>
    <row r="154" spans="1:6" ht="12.75">
      <c r="A154" s="42"/>
      <c r="B154" s="42"/>
      <c r="C154" s="42"/>
      <c r="D154" s="42"/>
      <c r="E154" s="42"/>
      <c r="F154" s="42"/>
    </row>
    <row r="155" spans="1:6" ht="12.75">
      <c r="A155" s="42"/>
      <c r="B155" s="42"/>
      <c r="C155" s="42"/>
      <c r="D155" s="42"/>
      <c r="E155" s="42"/>
      <c r="F155" s="42"/>
    </row>
    <row r="156" spans="1:6" ht="12.75">
      <c r="A156" s="42"/>
      <c r="B156" s="42"/>
      <c r="C156" s="42"/>
      <c r="D156" s="42"/>
      <c r="E156" s="42"/>
      <c r="F156" s="42"/>
    </row>
    <row r="157" spans="1:6" ht="12.75">
      <c r="A157" s="42"/>
      <c r="B157" s="42"/>
      <c r="C157" s="42"/>
      <c r="D157" s="42"/>
      <c r="E157" s="42"/>
      <c r="F157" s="42"/>
    </row>
    <row r="158" spans="1:6" ht="12.75">
      <c r="A158" s="42"/>
      <c r="B158" s="42"/>
      <c r="C158" s="42"/>
      <c r="D158" s="42"/>
      <c r="E158" s="42"/>
      <c r="F158" s="42"/>
    </row>
    <row r="159" spans="1:6" ht="12.75">
      <c r="A159" s="42"/>
      <c r="B159" s="42"/>
      <c r="C159" s="42"/>
      <c r="D159" s="42"/>
      <c r="E159" s="42"/>
      <c r="F159" s="42"/>
    </row>
    <row r="160" spans="1:6" ht="12.75">
      <c r="A160" s="42"/>
      <c r="B160" s="42"/>
      <c r="C160" s="42"/>
      <c r="D160" s="42"/>
      <c r="E160" s="42"/>
      <c r="F160" s="42"/>
    </row>
    <row r="161" spans="1:6" ht="12.75">
      <c r="A161" s="42"/>
      <c r="B161" s="42"/>
      <c r="C161" s="42"/>
      <c r="D161" s="42"/>
      <c r="E161" s="42"/>
      <c r="F161" s="42"/>
    </row>
    <row r="162" spans="1:6" ht="12.75">
      <c r="A162" s="42"/>
      <c r="B162" s="42"/>
      <c r="C162" s="42"/>
      <c r="D162" s="42"/>
      <c r="E162" s="42"/>
      <c r="F162" s="42"/>
    </row>
  </sheetData>
  <sheetProtection/>
  <mergeCells count="3">
    <mergeCell ref="A1:D3"/>
    <mergeCell ref="E1:F4"/>
    <mergeCell ref="B8:F8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G48"/>
  <sheetViews>
    <sheetView zoomScalePageLayoutView="0" workbookViewId="0" topLeftCell="A1">
      <selection activeCell="F5" sqref="F5"/>
    </sheetView>
  </sheetViews>
  <sheetFormatPr defaultColWidth="11.421875" defaultRowHeight="12.75"/>
  <cols>
    <col min="1" max="1" width="15.00390625" style="0" bestFit="1" customWidth="1"/>
    <col min="2" max="2" width="43.00390625" style="0" bestFit="1" customWidth="1"/>
    <col min="6" max="6" width="14.7109375" style="0" bestFit="1" customWidth="1"/>
  </cols>
  <sheetData>
    <row r="1" spans="1:7" ht="12.75">
      <c r="A1" s="165"/>
      <c r="B1" s="166"/>
      <c r="C1" s="166"/>
      <c r="D1" s="166"/>
      <c r="E1" s="166"/>
      <c r="F1" s="166"/>
      <c r="G1" s="167"/>
    </row>
    <row r="2" spans="1:7" ht="12.75">
      <c r="A2" s="116"/>
      <c r="B2" s="2" t="s">
        <v>9</v>
      </c>
      <c r="C2" s="3"/>
      <c r="D2" s="2" t="str">
        <f>+PRESENTACION!A29</f>
        <v>1.0.09</v>
      </c>
      <c r="E2" s="4" t="s">
        <v>0</v>
      </c>
      <c r="F2" s="5">
        <f ca="1">TODAY()</f>
        <v>41465</v>
      </c>
      <c r="G2" s="168"/>
    </row>
    <row r="3" spans="1:7" ht="13.5" thickBot="1">
      <c r="A3" s="116"/>
      <c r="B3" s="3"/>
      <c r="C3" s="3"/>
      <c r="D3" s="3"/>
      <c r="E3" s="3"/>
      <c r="F3" s="3"/>
      <c r="G3" s="117"/>
    </row>
    <row r="4" spans="1:7" ht="14.25" thickBot="1" thickTop="1">
      <c r="A4" s="118" t="s">
        <v>10</v>
      </c>
      <c r="B4" s="1" t="str">
        <f>+PRESENTACION!B29</f>
        <v>Sello Fundacion H10 Hormigon Pobre ( Emplantillado)</v>
      </c>
      <c r="C4" s="3"/>
      <c r="D4" s="3"/>
      <c r="E4" s="161" t="s">
        <v>11</v>
      </c>
      <c r="F4" s="162" t="s">
        <v>12</v>
      </c>
      <c r="G4" s="117"/>
    </row>
    <row r="5" spans="1:7" ht="14.25" thickBot="1" thickTop="1">
      <c r="A5" s="116"/>
      <c r="B5" s="3"/>
      <c r="C5" s="3"/>
      <c r="D5" s="3"/>
      <c r="E5" s="163">
        <f>+PRESENTACION!D29</f>
        <v>1</v>
      </c>
      <c r="F5" s="164" t="str">
        <f>+PRESENTACION!C29</f>
        <v>M3</v>
      </c>
      <c r="G5" s="117"/>
    </row>
    <row r="6" spans="1:7" ht="14.25" thickBot="1" thickTop="1">
      <c r="A6" s="116"/>
      <c r="B6" s="3"/>
      <c r="C6" s="3"/>
      <c r="D6" s="3"/>
      <c r="E6" s="3"/>
      <c r="F6" s="3"/>
      <c r="G6" s="117"/>
    </row>
    <row r="7" spans="1:7" ht="13.5" thickBot="1">
      <c r="A7" s="116"/>
      <c r="B7" s="157" t="s">
        <v>164</v>
      </c>
      <c r="C7" s="158">
        <v>1</v>
      </c>
      <c r="D7" s="3"/>
      <c r="E7" s="3"/>
      <c r="F7" s="3"/>
      <c r="G7" s="117"/>
    </row>
    <row r="8" spans="1:7" ht="13.5" thickBot="1">
      <c r="A8" s="116"/>
      <c r="B8" s="8" t="s">
        <v>13</v>
      </c>
      <c r="C8" s="9"/>
      <c r="D8" s="9"/>
      <c r="E8" s="9"/>
      <c r="F8" s="9"/>
      <c r="G8" s="117"/>
    </row>
    <row r="9" spans="1:7" ht="14.25" thickBot="1" thickTop="1">
      <c r="A9" s="169" t="s">
        <v>134</v>
      </c>
      <c r="B9" s="10" t="s">
        <v>14</v>
      </c>
      <c r="C9" s="11" t="s">
        <v>12</v>
      </c>
      <c r="D9" s="11" t="s">
        <v>11</v>
      </c>
      <c r="E9" s="11" t="s">
        <v>15</v>
      </c>
      <c r="F9" s="11" t="s">
        <v>16</v>
      </c>
      <c r="G9" s="117"/>
    </row>
    <row r="10" spans="1:7" ht="14.25" thickBot="1" thickTop="1">
      <c r="A10" s="172">
        <v>1</v>
      </c>
      <c r="B10" s="10" t="str">
        <f>+'Calculo Vaor HH Costo Empresa'!C17</f>
        <v>Supervisor OOCC</v>
      </c>
      <c r="C10" s="11" t="s">
        <v>17</v>
      </c>
      <c r="D10" s="11">
        <f>8*30*C7*A10</f>
        <v>240</v>
      </c>
      <c r="E10" s="12">
        <f>+'Calculo Vaor HH Costo Empresa'!N17</f>
        <v>9397.183641975307</v>
      </c>
      <c r="F10" s="12">
        <f>+E10*D10</f>
        <v>2255324.0740740737</v>
      </c>
      <c r="G10" s="117"/>
    </row>
    <row r="11" spans="1:7" ht="14.25" thickBot="1" thickTop="1">
      <c r="A11" s="172">
        <v>1</v>
      </c>
      <c r="B11" s="10" t="str">
        <f>+'Calculo Vaor HH Costo Empresa'!C18</f>
        <v>Capataz OOCC</v>
      </c>
      <c r="C11" s="11" t="s">
        <v>17</v>
      </c>
      <c r="D11" s="11">
        <f>8*30*C7*A11</f>
        <v>240</v>
      </c>
      <c r="E11" s="12">
        <f>+'Calculo Vaor HH Costo Empresa'!N18</f>
        <v>8271.604938271605</v>
      </c>
      <c r="F11" s="12">
        <f aca="true" t="shared" si="0" ref="F11:F16">+E11*D11</f>
        <v>1985185.1851851852</v>
      </c>
      <c r="G11" s="117"/>
    </row>
    <row r="12" spans="1:7" ht="14.25" thickBot="1" thickTop="1">
      <c r="A12" s="172">
        <v>1</v>
      </c>
      <c r="B12" s="10" t="str">
        <f>+'Calculo Vaor HH Costo Empresa'!C19</f>
        <v>Maestro OOCC</v>
      </c>
      <c r="C12" s="11" t="s">
        <v>17</v>
      </c>
      <c r="D12" s="11">
        <f>8*30*C7*A12</f>
        <v>240</v>
      </c>
      <c r="E12" s="12">
        <f>+'Calculo Vaor HH Costo Empresa'!N19</f>
        <v>7545.331790123458</v>
      </c>
      <c r="F12" s="12">
        <f t="shared" si="0"/>
        <v>1810879.62962963</v>
      </c>
      <c r="G12" s="117"/>
    </row>
    <row r="13" spans="1:7" ht="14.25" thickBot="1" thickTop="1">
      <c r="A13" s="172">
        <v>1</v>
      </c>
      <c r="B13" s="10" t="str">
        <f>+'Calculo Vaor HH Costo Empresa'!C20</f>
        <v>Operario OOCC</v>
      </c>
      <c r="C13" s="11" t="s">
        <v>17</v>
      </c>
      <c r="D13" s="11">
        <f>8*30*C7*A13</f>
        <v>240</v>
      </c>
      <c r="E13" s="12">
        <f>+'Calculo Vaor HH Costo Empresa'!N20</f>
        <v>5221.257716049383</v>
      </c>
      <c r="F13" s="12">
        <f t="shared" si="0"/>
        <v>1253101.851851852</v>
      </c>
      <c r="G13" s="117"/>
    </row>
    <row r="14" spans="1:7" ht="14.25" thickBot="1" thickTop="1">
      <c r="A14" s="172">
        <v>1</v>
      </c>
      <c r="B14" s="10">
        <f>+'Calculo Vaor HH Costo Empresa'!C36</f>
        <v>0</v>
      </c>
      <c r="C14" s="11" t="s">
        <v>17</v>
      </c>
      <c r="D14" s="11"/>
      <c r="E14" s="12">
        <f>+'Calculo Vaor HH Costo Empresa'!N36</f>
        <v>0</v>
      </c>
      <c r="F14" s="12">
        <f t="shared" si="0"/>
        <v>0</v>
      </c>
      <c r="G14" s="117"/>
    </row>
    <row r="15" spans="1:7" ht="14.25" thickBot="1" thickTop="1">
      <c r="A15" s="172">
        <v>1</v>
      </c>
      <c r="B15" s="10">
        <f>+'Calculo Vaor HH Costo Empresa'!C26</f>
        <v>0</v>
      </c>
      <c r="C15" s="11" t="s">
        <v>17</v>
      </c>
      <c r="D15" s="11"/>
      <c r="E15" s="12">
        <f>+'Calculo Vaor HH Costo Empresa'!N26</f>
        <v>0</v>
      </c>
      <c r="F15" s="12">
        <f t="shared" si="0"/>
        <v>0</v>
      </c>
      <c r="G15" s="117"/>
    </row>
    <row r="16" spans="1:7" ht="14.25" thickBot="1" thickTop="1">
      <c r="A16" s="172">
        <v>1</v>
      </c>
      <c r="B16" s="10"/>
      <c r="C16" s="11" t="s">
        <v>17</v>
      </c>
      <c r="D16" s="11"/>
      <c r="E16" s="12"/>
      <c r="F16" s="12">
        <f t="shared" si="0"/>
        <v>0</v>
      </c>
      <c r="G16" s="117"/>
    </row>
    <row r="17" spans="1:7" ht="14.25" thickBot="1" thickTop="1">
      <c r="A17" s="116"/>
      <c r="B17" s="13" t="s">
        <v>18</v>
      </c>
      <c r="C17" s="14"/>
      <c r="D17" s="14"/>
      <c r="E17" s="15"/>
      <c r="F17" s="16">
        <f>SUM(F10:F16)</f>
        <v>7304490.740740741</v>
      </c>
      <c r="G17" s="117"/>
    </row>
    <row r="18" spans="1:7" ht="13.5" thickTop="1">
      <c r="A18" s="116"/>
      <c r="B18" s="9"/>
      <c r="C18" s="9"/>
      <c r="D18" s="9"/>
      <c r="E18" s="9"/>
      <c r="F18" s="9"/>
      <c r="G18" s="117"/>
    </row>
    <row r="19" spans="1:7" ht="13.5" thickBot="1">
      <c r="A19" s="116"/>
      <c r="B19" s="8" t="s">
        <v>19</v>
      </c>
      <c r="C19" s="9"/>
      <c r="D19" s="9"/>
      <c r="E19" s="9"/>
      <c r="F19" s="9"/>
      <c r="G19" s="117"/>
    </row>
    <row r="20" spans="1:7" ht="14.25" thickBot="1" thickTop="1">
      <c r="A20" s="169" t="s">
        <v>142</v>
      </c>
      <c r="B20" s="10" t="s">
        <v>14</v>
      </c>
      <c r="C20" s="11" t="s">
        <v>12</v>
      </c>
      <c r="D20" s="11" t="s">
        <v>11</v>
      </c>
      <c r="E20" s="11" t="s">
        <v>15</v>
      </c>
      <c r="F20" s="11" t="s">
        <v>16</v>
      </c>
      <c r="G20" s="117"/>
    </row>
    <row r="21" spans="1:7" ht="14.25" thickBot="1" thickTop="1">
      <c r="A21" s="172">
        <v>1</v>
      </c>
      <c r="B21" s="10" t="s">
        <v>20</v>
      </c>
      <c r="C21" s="17" t="s">
        <v>21</v>
      </c>
      <c r="D21" s="11">
        <f>+D11+D12+D13</f>
        <v>720</v>
      </c>
      <c r="E21" s="11">
        <v>150</v>
      </c>
      <c r="F21" s="18">
        <f aca="true" t="shared" si="1" ref="F21:F26">+E21*D21</f>
        <v>108000</v>
      </c>
      <c r="G21" s="117"/>
    </row>
    <row r="22" spans="1:7" ht="14.25" thickBot="1" thickTop="1">
      <c r="A22" s="172">
        <v>1</v>
      </c>
      <c r="B22" s="19" t="s">
        <v>22</v>
      </c>
      <c r="C22" s="17" t="s">
        <v>21</v>
      </c>
      <c r="D22" s="20"/>
      <c r="E22" s="18"/>
      <c r="F22" s="18">
        <f t="shared" si="1"/>
        <v>0</v>
      </c>
      <c r="G22" s="117"/>
    </row>
    <row r="23" spans="1:7" ht="14.25" thickBot="1" thickTop="1">
      <c r="A23" s="172">
        <v>1</v>
      </c>
      <c r="B23" s="19" t="s">
        <v>23</v>
      </c>
      <c r="C23" s="17" t="s">
        <v>21</v>
      </c>
      <c r="D23" s="20">
        <f>+D10+D11+D12+D13+D14+D15</f>
        <v>960</v>
      </c>
      <c r="E23" s="18">
        <v>62.5</v>
      </c>
      <c r="F23" s="18">
        <f t="shared" si="1"/>
        <v>60000</v>
      </c>
      <c r="G23" s="117"/>
    </row>
    <row r="24" spans="1:7" ht="14.25" thickBot="1" thickTop="1">
      <c r="A24" s="172">
        <v>1</v>
      </c>
      <c r="B24" s="19" t="s">
        <v>165</v>
      </c>
      <c r="C24" s="17" t="s">
        <v>21</v>
      </c>
      <c r="D24" s="20">
        <f>8*30*C7*A24</f>
        <v>240</v>
      </c>
      <c r="E24" s="18"/>
      <c r="F24" s="18">
        <f t="shared" si="1"/>
        <v>0</v>
      </c>
      <c r="G24" s="117"/>
    </row>
    <row r="25" spans="1:7" ht="14.25" thickBot="1" thickTop="1">
      <c r="A25" s="172">
        <v>1</v>
      </c>
      <c r="B25" s="19"/>
      <c r="C25" s="17" t="s">
        <v>21</v>
      </c>
      <c r="D25" s="20"/>
      <c r="E25" s="18"/>
      <c r="F25" s="18">
        <f t="shared" si="1"/>
        <v>0</v>
      </c>
      <c r="G25" s="117"/>
    </row>
    <row r="26" spans="1:7" ht="14.25" thickBot="1" thickTop="1">
      <c r="A26" s="172">
        <v>1</v>
      </c>
      <c r="B26" s="19"/>
      <c r="C26" s="17"/>
      <c r="D26" s="20"/>
      <c r="E26" s="18"/>
      <c r="F26" s="18">
        <f t="shared" si="1"/>
        <v>0</v>
      </c>
      <c r="G26" s="117"/>
    </row>
    <row r="27" spans="1:7" ht="14.25" thickBot="1" thickTop="1">
      <c r="A27" s="116"/>
      <c r="B27" s="13" t="s">
        <v>19</v>
      </c>
      <c r="C27" s="14"/>
      <c r="D27" s="14"/>
      <c r="E27" s="15"/>
      <c r="F27" s="18">
        <f>SUM(F21:F26)</f>
        <v>168000</v>
      </c>
      <c r="G27" s="119"/>
    </row>
    <row r="28" spans="1:7" ht="13.5" thickTop="1">
      <c r="A28" s="116"/>
      <c r="B28" s="9"/>
      <c r="C28" s="9"/>
      <c r="D28" s="9"/>
      <c r="E28" s="9"/>
      <c r="F28" s="9"/>
      <c r="G28" s="117"/>
    </row>
    <row r="29" spans="1:7" ht="13.5" thickBot="1">
      <c r="A29" s="116"/>
      <c r="B29" s="8" t="s">
        <v>24</v>
      </c>
      <c r="C29" s="9"/>
      <c r="D29" s="9"/>
      <c r="E29" s="9"/>
      <c r="F29" s="9"/>
      <c r="G29" s="117"/>
    </row>
    <row r="30" spans="1:7" ht="14.25" thickBot="1" thickTop="1">
      <c r="A30" s="116"/>
      <c r="B30" s="10" t="s">
        <v>14</v>
      </c>
      <c r="C30" s="11" t="s">
        <v>12</v>
      </c>
      <c r="D30" s="11" t="s">
        <v>11</v>
      </c>
      <c r="E30" s="11" t="s">
        <v>15</v>
      </c>
      <c r="F30" s="11" t="s">
        <v>16</v>
      </c>
      <c r="G30" s="117"/>
    </row>
    <row r="31" spans="1:7" ht="14.25" thickBot="1" thickTop="1">
      <c r="A31" s="116"/>
      <c r="B31" s="21" t="s">
        <v>166</v>
      </c>
      <c r="C31" s="160" t="str">
        <f>+F5</f>
        <v>M3</v>
      </c>
      <c r="D31" s="23">
        <f>+E5</f>
        <v>1</v>
      </c>
      <c r="E31" s="24"/>
      <c r="F31" s="25">
        <f>+E31*D31</f>
        <v>0</v>
      </c>
      <c r="G31" s="117"/>
    </row>
    <row r="32" spans="1:7" ht="14.25" thickBot="1" thickTop="1">
      <c r="A32" s="116"/>
      <c r="B32" s="26"/>
      <c r="C32" s="160"/>
      <c r="D32" s="23"/>
      <c r="E32" s="24"/>
      <c r="F32" s="25">
        <f aca="true" t="shared" si="2" ref="F32:F38">+E32*D32</f>
        <v>0</v>
      </c>
      <c r="G32" s="117"/>
    </row>
    <row r="33" spans="1:7" ht="14.25" thickBot="1" thickTop="1">
      <c r="A33" s="116"/>
      <c r="B33" s="26"/>
      <c r="C33" s="160"/>
      <c r="D33" s="23"/>
      <c r="E33" s="24"/>
      <c r="F33" s="25">
        <f t="shared" si="2"/>
        <v>0</v>
      </c>
      <c r="G33" s="117"/>
    </row>
    <row r="34" spans="1:7" ht="14.25" thickBot="1" thickTop="1">
      <c r="A34" s="116"/>
      <c r="B34" s="26"/>
      <c r="C34" s="22"/>
      <c r="D34" s="23"/>
      <c r="E34" s="24"/>
      <c r="F34" s="25">
        <f t="shared" si="2"/>
        <v>0</v>
      </c>
      <c r="G34" s="117"/>
    </row>
    <row r="35" spans="1:7" ht="14.25" thickBot="1" thickTop="1">
      <c r="A35" s="116"/>
      <c r="B35" s="26"/>
      <c r="C35" s="22"/>
      <c r="D35" s="23"/>
      <c r="E35" s="24"/>
      <c r="F35" s="25">
        <f t="shared" si="2"/>
        <v>0</v>
      </c>
      <c r="G35" s="117"/>
    </row>
    <row r="36" spans="1:7" ht="14.25" thickBot="1" thickTop="1">
      <c r="A36" s="116"/>
      <c r="B36" s="26"/>
      <c r="C36" s="22"/>
      <c r="D36" s="23"/>
      <c r="E36" s="24"/>
      <c r="F36" s="25">
        <f t="shared" si="2"/>
        <v>0</v>
      </c>
      <c r="G36" s="117"/>
    </row>
    <row r="37" spans="1:7" ht="14.25" thickBot="1" thickTop="1">
      <c r="A37" s="116"/>
      <c r="B37" s="26"/>
      <c r="C37" s="22"/>
      <c r="D37" s="23"/>
      <c r="E37" s="24"/>
      <c r="F37" s="25">
        <f t="shared" si="2"/>
        <v>0</v>
      </c>
      <c r="G37" s="117"/>
    </row>
    <row r="38" spans="1:7" ht="14.25" thickBot="1" thickTop="1">
      <c r="A38" s="116"/>
      <c r="B38" s="26"/>
      <c r="C38" s="22"/>
      <c r="D38" s="23"/>
      <c r="E38" s="24"/>
      <c r="F38" s="25">
        <f t="shared" si="2"/>
        <v>0</v>
      </c>
      <c r="G38" s="117"/>
    </row>
    <row r="39" spans="1:7" ht="14.25" thickBot="1" thickTop="1">
      <c r="A39" s="116"/>
      <c r="B39" s="26"/>
      <c r="C39" s="22"/>
      <c r="D39" s="23"/>
      <c r="E39" s="24"/>
      <c r="F39" s="25"/>
      <c r="G39" s="117"/>
    </row>
    <row r="40" spans="1:7" ht="14.25" thickBot="1" thickTop="1">
      <c r="A40" s="116"/>
      <c r="B40" s="27" t="s">
        <v>24</v>
      </c>
      <c r="C40" s="17" t="s">
        <v>25</v>
      </c>
      <c r="D40" s="23">
        <v>1</v>
      </c>
      <c r="E40" s="18">
        <v>0</v>
      </c>
      <c r="F40" s="18">
        <f>+E40*D40</f>
        <v>0</v>
      </c>
      <c r="G40" s="117"/>
    </row>
    <row r="41" spans="1:7" ht="14.25" thickBot="1" thickTop="1">
      <c r="A41" s="116"/>
      <c r="B41" s="13" t="s">
        <v>26</v>
      </c>
      <c r="C41" s="14"/>
      <c r="D41" s="14"/>
      <c r="E41" s="15"/>
      <c r="F41" s="16">
        <f>SUM(F31:F40)</f>
        <v>0</v>
      </c>
      <c r="G41" s="117"/>
    </row>
    <row r="42" spans="1:7" ht="13.5" thickTop="1">
      <c r="A42" s="116"/>
      <c r="B42" s="9"/>
      <c r="C42" s="9"/>
      <c r="D42" s="9"/>
      <c r="E42" s="9"/>
      <c r="F42" s="9"/>
      <c r="G42" s="117"/>
    </row>
    <row r="43" spans="1:7" ht="13.5" thickBot="1">
      <c r="A43" s="116"/>
      <c r="B43" s="9"/>
      <c r="C43" s="9"/>
      <c r="D43" s="9"/>
      <c r="E43" s="9"/>
      <c r="F43" s="9"/>
      <c r="G43" s="117"/>
    </row>
    <row r="44" spans="1:7" ht="14.25" thickBot="1" thickTop="1">
      <c r="A44" s="116"/>
      <c r="B44" s="9"/>
      <c r="C44" s="13" t="s">
        <v>27</v>
      </c>
      <c r="D44" s="28"/>
      <c r="E44" s="29"/>
      <c r="F44" s="30">
        <f>+(F41+F27+F17)/E5</f>
        <v>7472490.740740741</v>
      </c>
      <c r="G44" s="117"/>
    </row>
    <row r="45" spans="1:7" ht="14.25" thickBot="1" thickTop="1">
      <c r="A45" s="116"/>
      <c r="B45" s="9"/>
      <c r="C45" s="13" t="s">
        <v>28</v>
      </c>
      <c r="D45" s="28"/>
      <c r="E45" s="31">
        <f>+'APU 1,0,08'!E46</f>
        <v>0.25</v>
      </c>
      <c r="F45" s="30">
        <f>+F44*E45</f>
        <v>1868122.6851851852</v>
      </c>
      <c r="G45" s="117"/>
    </row>
    <row r="46" spans="1:7" ht="14.25" thickBot="1" thickTop="1">
      <c r="A46" s="116"/>
      <c r="B46" s="9"/>
      <c r="C46" s="13" t="s">
        <v>29</v>
      </c>
      <c r="D46" s="28"/>
      <c r="E46" s="29"/>
      <c r="F46" s="32">
        <f>SUM(F44:F45)</f>
        <v>9340613.425925925</v>
      </c>
      <c r="G46" s="117"/>
    </row>
    <row r="47" spans="1:7" ht="13.5" thickTop="1">
      <c r="A47" s="116"/>
      <c r="B47" s="3"/>
      <c r="C47" s="2"/>
      <c r="D47" s="2"/>
      <c r="E47" s="2"/>
      <c r="F47" s="33"/>
      <c r="G47" s="117"/>
    </row>
    <row r="48" spans="1:7" ht="13.5" thickBot="1">
      <c r="A48" s="120"/>
      <c r="B48" s="121"/>
      <c r="C48" s="121"/>
      <c r="D48" s="121"/>
      <c r="E48" s="121"/>
      <c r="F48" s="121"/>
      <c r="G48" s="122"/>
    </row>
  </sheetData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G48"/>
  <sheetViews>
    <sheetView zoomScalePageLayoutView="0" workbookViewId="0" topLeftCell="A1">
      <selection activeCell="F5" sqref="F5"/>
    </sheetView>
  </sheetViews>
  <sheetFormatPr defaultColWidth="11.421875" defaultRowHeight="12.75"/>
  <cols>
    <col min="1" max="1" width="15.00390625" style="0" bestFit="1" customWidth="1"/>
    <col min="2" max="2" width="41.00390625" style="0" bestFit="1" customWidth="1"/>
    <col min="3" max="3" width="11.8515625" style="0" bestFit="1" customWidth="1"/>
    <col min="6" max="6" width="13.8515625" style="0" bestFit="1" customWidth="1"/>
  </cols>
  <sheetData>
    <row r="1" spans="1:7" ht="12.75">
      <c r="A1" s="165"/>
      <c r="B1" s="166"/>
      <c r="C1" s="166"/>
      <c r="D1" s="166"/>
      <c r="E1" s="166"/>
      <c r="F1" s="166"/>
      <c r="G1" s="167"/>
    </row>
    <row r="2" spans="1:7" ht="12.75">
      <c r="A2" s="116"/>
      <c r="B2" s="2" t="s">
        <v>9</v>
      </c>
      <c r="C2" s="3"/>
      <c r="D2" s="2" t="str">
        <f>+PRESENTACION!A31</f>
        <v>1.0.10</v>
      </c>
      <c r="E2" s="4" t="s">
        <v>0</v>
      </c>
      <c r="F2" s="5">
        <f ca="1">TODAY()</f>
        <v>41465</v>
      </c>
      <c r="G2" s="168"/>
    </row>
    <row r="3" spans="1:7" ht="13.5" thickBot="1">
      <c r="A3" s="116"/>
      <c r="B3" s="3"/>
      <c r="C3" s="3"/>
      <c r="D3" s="3"/>
      <c r="E3" s="3"/>
      <c r="F3" s="3"/>
      <c r="G3" s="117"/>
    </row>
    <row r="4" spans="1:7" ht="14.25" thickBot="1" thickTop="1">
      <c r="A4" s="118" t="s">
        <v>10</v>
      </c>
      <c r="B4" s="1" t="str">
        <f>+PRESENTACION!B31</f>
        <v>Fierro de Construccion ( Armaduras )</v>
      </c>
      <c r="C4" s="3"/>
      <c r="D4" s="3"/>
      <c r="E4" s="161" t="s">
        <v>11</v>
      </c>
      <c r="F4" s="162" t="s">
        <v>12</v>
      </c>
      <c r="G4" s="117"/>
    </row>
    <row r="5" spans="1:7" ht="14.25" thickBot="1" thickTop="1">
      <c r="A5" s="116"/>
      <c r="B5" s="3"/>
      <c r="C5" s="3"/>
      <c r="D5" s="3"/>
      <c r="E5" s="163">
        <f>+PRESENTACION!D31</f>
        <v>1</v>
      </c>
      <c r="F5" s="164" t="str">
        <f>+PRESENTACION!C31</f>
        <v>KG</v>
      </c>
      <c r="G5" s="117"/>
    </row>
    <row r="6" spans="1:7" ht="14.25" thickBot="1" thickTop="1">
      <c r="A6" s="116"/>
      <c r="B6" s="3"/>
      <c r="C6" s="3"/>
      <c r="D6" s="3"/>
      <c r="E6" s="3"/>
      <c r="F6" s="3"/>
      <c r="G6" s="117"/>
    </row>
    <row r="7" spans="1:7" ht="13.5" thickBot="1">
      <c r="A7" s="116"/>
      <c r="B7" s="157" t="s">
        <v>164</v>
      </c>
      <c r="C7" s="158">
        <v>1</v>
      </c>
      <c r="D7" s="3"/>
      <c r="E7" s="3"/>
      <c r="F7" s="3"/>
      <c r="G7" s="117"/>
    </row>
    <row r="8" spans="1:7" ht="13.5" thickBot="1">
      <c r="A8" s="116"/>
      <c r="B8" s="8" t="s">
        <v>13</v>
      </c>
      <c r="C8" s="9"/>
      <c r="D8" s="9"/>
      <c r="E8" s="9"/>
      <c r="F8" s="9"/>
      <c r="G8" s="117"/>
    </row>
    <row r="9" spans="1:7" ht="14.25" thickBot="1" thickTop="1">
      <c r="A9" s="169" t="s">
        <v>134</v>
      </c>
      <c r="B9" s="10" t="s">
        <v>14</v>
      </c>
      <c r="C9" s="11" t="s">
        <v>12</v>
      </c>
      <c r="D9" s="11" t="s">
        <v>11</v>
      </c>
      <c r="E9" s="11" t="s">
        <v>15</v>
      </c>
      <c r="F9" s="11" t="s">
        <v>16</v>
      </c>
      <c r="G9" s="117"/>
    </row>
    <row r="10" spans="1:7" ht="14.25" thickBot="1" thickTop="1">
      <c r="A10" s="172">
        <v>1</v>
      </c>
      <c r="B10" s="10" t="str">
        <f>+'Calculo Vaor HH Costo Empresa'!C17</f>
        <v>Supervisor OOCC</v>
      </c>
      <c r="C10" s="11" t="s">
        <v>17</v>
      </c>
      <c r="D10" s="11">
        <f>8*30*C7*A10</f>
        <v>240</v>
      </c>
      <c r="E10" s="12">
        <f>+'Calculo Vaor HH Costo Empresa'!N17</f>
        <v>9397.183641975307</v>
      </c>
      <c r="F10" s="12">
        <f>+E10*D10</f>
        <v>2255324.0740740737</v>
      </c>
      <c r="G10" s="117"/>
    </row>
    <row r="11" spans="1:7" ht="14.25" thickBot="1" thickTop="1">
      <c r="A11" s="172">
        <v>1</v>
      </c>
      <c r="B11" s="10" t="str">
        <f>+'Calculo Vaor HH Costo Empresa'!C18</f>
        <v>Capataz OOCC</v>
      </c>
      <c r="C11" s="11" t="s">
        <v>17</v>
      </c>
      <c r="D11" s="11">
        <f>8*30*C7*A11</f>
        <v>240</v>
      </c>
      <c r="E11" s="12">
        <f>+'Calculo Vaor HH Costo Empresa'!N18</f>
        <v>8271.604938271605</v>
      </c>
      <c r="F11" s="12">
        <f aca="true" t="shared" si="0" ref="F11:F16">+E11*D11</f>
        <v>1985185.1851851852</v>
      </c>
      <c r="G11" s="117"/>
    </row>
    <row r="12" spans="1:7" ht="14.25" thickBot="1" thickTop="1">
      <c r="A12" s="172">
        <v>1</v>
      </c>
      <c r="B12" s="10" t="str">
        <f>+'Calculo Vaor HH Costo Empresa'!C19</f>
        <v>Maestro OOCC</v>
      </c>
      <c r="C12" s="11" t="s">
        <v>17</v>
      </c>
      <c r="D12" s="11">
        <f>8*30*C7*A12</f>
        <v>240</v>
      </c>
      <c r="E12" s="12">
        <f>+'Calculo Vaor HH Costo Empresa'!N19</f>
        <v>7545.331790123458</v>
      </c>
      <c r="F12" s="12">
        <f t="shared" si="0"/>
        <v>1810879.62962963</v>
      </c>
      <c r="G12" s="117"/>
    </row>
    <row r="13" spans="1:7" ht="14.25" thickBot="1" thickTop="1">
      <c r="A13" s="172">
        <v>1</v>
      </c>
      <c r="B13" s="10" t="str">
        <f>+'Calculo Vaor HH Costo Empresa'!C20</f>
        <v>Operario OOCC</v>
      </c>
      <c r="C13" s="11" t="s">
        <v>17</v>
      </c>
      <c r="D13" s="11">
        <f>8*30*C7*A13</f>
        <v>240</v>
      </c>
      <c r="E13" s="12">
        <f>+'Calculo Vaor HH Costo Empresa'!N20</f>
        <v>5221.257716049383</v>
      </c>
      <c r="F13" s="12">
        <f t="shared" si="0"/>
        <v>1253101.851851852</v>
      </c>
      <c r="G13" s="117"/>
    </row>
    <row r="14" spans="1:7" ht="14.25" thickBot="1" thickTop="1">
      <c r="A14" s="172">
        <v>1</v>
      </c>
      <c r="B14" s="10">
        <f>+'Calculo Vaor HH Costo Empresa'!C42</f>
        <v>0</v>
      </c>
      <c r="C14" s="11" t="s">
        <v>17</v>
      </c>
      <c r="D14" s="11"/>
      <c r="E14" s="12">
        <f>+'Calculo Vaor HH Costo Empresa'!N42</f>
        <v>0</v>
      </c>
      <c r="F14" s="12">
        <f t="shared" si="0"/>
        <v>0</v>
      </c>
      <c r="G14" s="117"/>
    </row>
    <row r="15" spans="1:7" ht="14.25" thickBot="1" thickTop="1">
      <c r="A15" s="172">
        <v>1</v>
      </c>
      <c r="B15" s="10">
        <f>+'Calculo Vaor HH Costo Empresa'!C32</f>
        <v>0</v>
      </c>
      <c r="C15" s="11" t="s">
        <v>17</v>
      </c>
      <c r="D15" s="11"/>
      <c r="E15" s="12">
        <f>+'Calculo Vaor HH Costo Empresa'!N32</f>
        <v>0</v>
      </c>
      <c r="F15" s="12">
        <f t="shared" si="0"/>
        <v>0</v>
      </c>
      <c r="G15" s="117"/>
    </row>
    <row r="16" spans="1:7" ht="14.25" thickBot="1" thickTop="1">
      <c r="A16" s="172">
        <v>1</v>
      </c>
      <c r="B16" s="10"/>
      <c r="C16" s="11" t="s">
        <v>17</v>
      </c>
      <c r="D16" s="11"/>
      <c r="E16" s="12"/>
      <c r="F16" s="12">
        <f t="shared" si="0"/>
        <v>0</v>
      </c>
      <c r="G16" s="117"/>
    </row>
    <row r="17" spans="1:7" ht="14.25" thickBot="1" thickTop="1">
      <c r="A17" s="116"/>
      <c r="B17" s="13" t="s">
        <v>18</v>
      </c>
      <c r="C17" s="14"/>
      <c r="D17" s="14"/>
      <c r="E17" s="15"/>
      <c r="F17" s="16">
        <f>SUM(F10:F16)</f>
        <v>7304490.740740741</v>
      </c>
      <c r="G17" s="117"/>
    </row>
    <row r="18" spans="1:7" ht="13.5" thickTop="1">
      <c r="A18" s="116"/>
      <c r="B18" s="9"/>
      <c r="C18" s="9"/>
      <c r="D18" s="9"/>
      <c r="E18" s="9"/>
      <c r="F18" s="9"/>
      <c r="G18" s="117"/>
    </row>
    <row r="19" spans="1:7" ht="13.5" thickBot="1">
      <c r="A19" s="116"/>
      <c r="B19" s="8" t="s">
        <v>19</v>
      </c>
      <c r="C19" s="9"/>
      <c r="D19" s="9"/>
      <c r="E19" s="9"/>
      <c r="F19" s="9"/>
      <c r="G19" s="117"/>
    </row>
    <row r="20" spans="1:7" ht="14.25" thickBot="1" thickTop="1">
      <c r="A20" s="169" t="s">
        <v>142</v>
      </c>
      <c r="B20" s="10" t="s">
        <v>14</v>
      </c>
      <c r="C20" s="11" t="s">
        <v>12</v>
      </c>
      <c r="D20" s="11" t="s">
        <v>11</v>
      </c>
      <c r="E20" s="11" t="s">
        <v>15</v>
      </c>
      <c r="F20" s="11" t="s">
        <v>16</v>
      </c>
      <c r="G20" s="117"/>
    </row>
    <row r="21" spans="1:7" ht="14.25" thickBot="1" thickTop="1">
      <c r="A21" s="172">
        <v>1</v>
      </c>
      <c r="B21" s="10" t="s">
        <v>20</v>
      </c>
      <c r="C21" s="17" t="s">
        <v>21</v>
      </c>
      <c r="D21" s="11">
        <f>+D11+D12+D13</f>
        <v>720</v>
      </c>
      <c r="E21" s="11">
        <v>150</v>
      </c>
      <c r="F21" s="18">
        <f aca="true" t="shared" si="1" ref="F21:F26">+E21*D21</f>
        <v>108000</v>
      </c>
      <c r="G21" s="117"/>
    </row>
    <row r="22" spans="1:7" ht="14.25" thickBot="1" thickTop="1">
      <c r="A22" s="172">
        <v>1</v>
      </c>
      <c r="B22" s="19" t="s">
        <v>22</v>
      </c>
      <c r="C22" s="17" t="s">
        <v>21</v>
      </c>
      <c r="D22" s="20"/>
      <c r="E22" s="18"/>
      <c r="F22" s="18">
        <f t="shared" si="1"/>
        <v>0</v>
      </c>
      <c r="G22" s="117"/>
    </row>
    <row r="23" spans="1:7" ht="14.25" thickBot="1" thickTop="1">
      <c r="A23" s="172">
        <v>1</v>
      </c>
      <c r="B23" s="19" t="s">
        <v>23</v>
      </c>
      <c r="C23" s="17" t="s">
        <v>21</v>
      </c>
      <c r="D23" s="20">
        <f>+D10+D11+D12+D13+D14+D15</f>
        <v>960</v>
      </c>
      <c r="E23" s="18">
        <v>62.5</v>
      </c>
      <c r="F23" s="18">
        <f t="shared" si="1"/>
        <v>60000</v>
      </c>
      <c r="G23" s="117"/>
    </row>
    <row r="24" spans="1:7" ht="14.25" thickBot="1" thickTop="1">
      <c r="A24" s="172">
        <v>1</v>
      </c>
      <c r="B24" s="19" t="s">
        <v>167</v>
      </c>
      <c r="C24" s="17" t="s">
        <v>21</v>
      </c>
      <c r="D24" s="20">
        <f>8*30*C7*A24</f>
        <v>240</v>
      </c>
      <c r="E24" s="18"/>
      <c r="F24" s="18">
        <f t="shared" si="1"/>
        <v>0</v>
      </c>
      <c r="G24" s="117"/>
    </row>
    <row r="25" spans="1:7" ht="14.25" thickBot="1" thickTop="1">
      <c r="A25" s="172">
        <v>1</v>
      </c>
      <c r="B25" s="19"/>
      <c r="C25" s="17" t="s">
        <v>21</v>
      </c>
      <c r="D25" s="20"/>
      <c r="E25" s="18"/>
      <c r="F25" s="18">
        <f t="shared" si="1"/>
        <v>0</v>
      </c>
      <c r="G25" s="117"/>
    </row>
    <row r="26" spans="1:7" ht="14.25" thickBot="1" thickTop="1">
      <c r="A26" s="172">
        <v>1</v>
      </c>
      <c r="B26" s="19"/>
      <c r="C26" s="17"/>
      <c r="D26" s="20"/>
      <c r="E26" s="18"/>
      <c r="F26" s="18">
        <f t="shared" si="1"/>
        <v>0</v>
      </c>
      <c r="G26" s="117"/>
    </row>
    <row r="27" spans="1:7" ht="14.25" thickBot="1" thickTop="1">
      <c r="A27" s="116"/>
      <c r="B27" s="13" t="s">
        <v>19</v>
      </c>
      <c r="C27" s="14"/>
      <c r="D27" s="14"/>
      <c r="E27" s="15"/>
      <c r="F27" s="18">
        <f>SUM(F21:F26)</f>
        <v>168000</v>
      </c>
      <c r="G27" s="119"/>
    </row>
    <row r="28" spans="1:7" ht="13.5" thickTop="1">
      <c r="A28" s="116"/>
      <c r="B28" s="9"/>
      <c r="C28" s="9"/>
      <c r="D28" s="9"/>
      <c r="E28" s="9"/>
      <c r="F28" s="9"/>
      <c r="G28" s="117"/>
    </row>
    <row r="29" spans="1:7" ht="13.5" thickBot="1">
      <c r="A29" s="116"/>
      <c r="B29" s="8" t="s">
        <v>24</v>
      </c>
      <c r="C29" s="9"/>
      <c r="D29" s="9"/>
      <c r="E29" s="9"/>
      <c r="F29" s="9"/>
      <c r="G29" s="117"/>
    </row>
    <row r="30" spans="1:7" ht="14.25" thickBot="1" thickTop="1">
      <c r="A30" s="116"/>
      <c r="B30" s="10" t="s">
        <v>14</v>
      </c>
      <c r="C30" s="11" t="s">
        <v>12</v>
      </c>
      <c r="D30" s="11" t="s">
        <v>11</v>
      </c>
      <c r="E30" s="11" t="s">
        <v>15</v>
      </c>
      <c r="F30" s="11" t="s">
        <v>16</v>
      </c>
      <c r="G30" s="117"/>
    </row>
    <row r="31" spans="1:7" ht="14.25" thickBot="1" thickTop="1">
      <c r="A31" s="116"/>
      <c r="B31" s="21" t="s">
        <v>168</v>
      </c>
      <c r="C31" s="160"/>
      <c r="D31" s="23"/>
      <c r="E31" s="24"/>
      <c r="F31" s="25">
        <f>+E31*D31</f>
        <v>0</v>
      </c>
      <c r="G31" s="117"/>
    </row>
    <row r="32" spans="1:7" ht="14.25" thickBot="1" thickTop="1">
      <c r="A32" s="116"/>
      <c r="B32" s="26" t="s">
        <v>169</v>
      </c>
      <c r="C32" s="160"/>
      <c r="D32" s="23"/>
      <c r="E32" s="24"/>
      <c r="F32" s="25">
        <f aca="true" t="shared" si="2" ref="F32:F38">+E32*D32</f>
        <v>0</v>
      </c>
      <c r="G32" s="117"/>
    </row>
    <row r="33" spans="1:7" ht="14.25" thickBot="1" thickTop="1">
      <c r="A33" s="116"/>
      <c r="B33" s="26" t="s">
        <v>170</v>
      </c>
      <c r="C33" s="160"/>
      <c r="D33" s="23"/>
      <c r="E33" s="24"/>
      <c r="F33" s="25">
        <f t="shared" si="2"/>
        <v>0</v>
      </c>
      <c r="G33" s="117"/>
    </row>
    <row r="34" spans="1:7" ht="14.25" thickBot="1" thickTop="1">
      <c r="A34" s="116"/>
      <c r="B34" s="26" t="s">
        <v>171</v>
      </c>
      <c r="C34" s="22"/>
      <c r="D34" s="23"/>
      <c r="E34" s="24"/>
      <c r="F34" s="25">
        <f t="shared" si="2"/>
        <v>0</v>
      </c>
      <c r="G34" s="117"/>
    </row>
    <row r="35" spans="1:7" ht="14.25" thickBot="1" thickTop="1">
      <c r="A35" s="116"/>
      <c r="B35" s="26" t="s">
        <v>172</v>
      </c>
      <c r="C35" s="22"/>
      <c r="D35" s="23"/>
      <c r="E35" s="24"/>
      <c r="F35" s="25">
        <f t="shared" si="2"/>
        <v>0</v>
      </c>
      <c r="G35" s="117"/>
    </row>
    <row r="36" spans="1:7" ht="14.25" thickBot="1" thickTop="1">
      <c r="A36" s="116"/>
      <c r="B36" s="26" t="s">
        <v>173</v>
      </c>
      <c r="C36" s="22"/>
      <c r="D36" s="23"/>
      <c r="E36" s="24"/>
      <c r="F36" s="25">
        <f t="shared" si="2"/>
        <v>0</v>
      </c>
      <c r="G36" s="117"/>
    </row>
    <row r="37" spans="1:7" ht="14.25" thickBot="1" thickTop="1">
      <c r="A37" s="116"/>
      <c r="B37" s="26" t="s">
        <v>174</v>
      </c>
      <c r="C37" s="22"/>
      <c r="D37" s="23"/>
      <c r="E37" s="24"/>
      <c r="F37" s="25">
        <f t="shared" si="2"/>
        <v>0</v>
      </c>
      <c r="G37" s="117"/>
    </row>
    <row r="38" spans="1:7" ht="14.25" thickBot="1" thickTop="1">
      <c r="A38" s="116"/>
      <c r="B38" s="26"/>
      <c r="C38" s="22"/>
      <c r="D38" s="23"/>
      <c r="E38" s="24"/>
      <c r="F38" s="25">
        <f t="shared" si="2"/>
        <v>0</v>
      </c>
      <c r="G38" s="117"/>
    </row>
    <row r="39" spans="1:7" ht="14.25" thickBot="1" thickTop="1">
      <c r="A39" s="116"/>
      <c r="B39" s="26"/>
      <c r="C39" s="22"/>
      <c r="D39" s="23"/>
      <c r="E39" s="24"/>
      <c r="F39" s="25"/>
      <c r="G39" s="117"/>
    </row>
    <row r="40" spans="1:7" ht="14.25" thickBot="1" thickTop="1">
      <c r="A40" s="116"/>
      <c r="B40" s="27" t="s">
        <v>24</v>
      </c>
      <c r="C40" s="17" t="s">
        <v>25</v>
      </c>
      <c r="D40" s="23">
        <v>1</v>
      </c>
      <c r="E40" s="18">
        <v>0</v>
      </c>
      <c r="F40" s="18">
        <f>+E40*D40</f>
        <v>0</v>
      </c>
      <c r="G40" s="117"/>
    </row>
    <row r="41" spans="1:7" ht="14.25" thickBot="1" thickTop="1">
      <c r="A41" s="116"/>
      <c r="B41" s="13" t="s">
        <v>26</v>
      </c>
      <c r="C41" s="14"/>
      <c r="D41" s="14"/>
      <c r="E41" s="15"/>
      <c r="F41" s="16">
        <f>SUM(F31:F40)</f>
        <v>0</v>
      </c>
      <c r="G41" s="117"/>
    </row>
    <row r="42" spans="1:7" ht="13.5" thickTop="1">
      <c r="A42" s="116"/>
      <c r="B42" s="9"/>
      <c r="C42" s="9"/>
      <c r="D42" s="9"/>
      <c r="E42" s="9"/>
      <c r="F42" s="9"/>
      <c r="G42" s="117"/>
    </row>
    <row r="43" spans="1:7" ht="13.5" thickBot="1">
      <c r="A43" s="116"/>
      <c r="B43" s="9"/>
      <c r="C43" s="9"/>
      <c r="D43" s="9"/>
      <c r="E43" s="9"/>
      <c r="F43" s="9"/>
      <c r="G43" s="117"/>
    </row>
    <row r="44" spans="1:7" ht="14.25" thickBot="1" thickTop="1">
      <c r="A44" s="116"/>
      <c r="B44" s="9"/>
      <c r="C44" s="13" t="s">
        <v>27</v>
      </c>
      <c r="D44" s="28"/>
      <c r="E44" s="29"/>
      <c r="F44" s="30">
        <f>+(F41+F27+F17)/E5</f>
        <v>7472490.740740741</v>
      </c>
      <c r="G44" s="117"/>
    </row>
    <row r="45" spans="1:7" ht="14.25" thickBot="1" thickTop="1">
      <c r="A45" s="116"/>
      <c r="B45" s="9"/>
      <c r="C45" s="13" t="s">
        <v>28</v>
      </c>
      <c r="D45" s="28"/>
      <c r="E45" s="31">
        <f>+'APU 1,0,09'!E45</f>
        <v>0.25</v>
      </c>
      <c r="F45" s="30">
        <f>+F44*E45</f>
        <v>1868122.6851851852</v>
      </c>
      <c r="G45" s="117"/>
    </row>
    <row r="46" spans="1:7" ht="14.25" thickBot="1" thickTop="1">
      <c r="A46" s="116"/>
      <c r="B46" s="9"/>
      <c r="C46" s="13" t="s">
        <v>29</v>
      </c>
      <c r="D46" s="28"/>
      <c r="E46" s="29"/>
      <c r="F46" s="32">
        <f>SUM(F44:F45)</f>
        <v>9340613.425925925</v>
      </c>
      <c r="G46" s="117"/>
    </row>
    <row r="47" spans="1:7" ht="13.5" thickTop="1">
      <c r="A47" s="116"/>
      <c r="B47" s="3"/>
      <c r="C47" s="2"/>
      <c r="D47" s="2"/>
      <c r="E47" s="2"/>
      <c r="F47" s="33"/>
      <c r="G47" s="117"/>
    </row>
    <row r="48" spans="1:7" ht="13.5" thickBot="1">
      <c r="A48" s="120"/>
      <c r="B48" s="121"/>
      <c r="C48" s="121"/>
      <c r="D48" s="121"/>
      <c r="E48" s="121"/>
      <c r="F48" s="121"/>
      <c r="G48" s="122"/>
    </row>
  </sheetData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G52"/>
  <sheetViews>
    <sheetView zoomScalePageLayoutView="0" workbookViewId="0" topLeftCell="A1">
      <selection activeCell="F6" sqref="F6"/>
    </sheetView>
  </sheetViews>
  <sheetFormatPr defaultColWidth="11.421875" defaultRowHeight="12.75"/>
  <cols>
    <col min="1" max="1" width="15.00390625" style="0" bestFit="1" customWidth="1"/>
    <col min="2" max="2" width="41.00390625" style="0" bestFit="1" customWidth="1"/>
    <col min="6" max="6" width="12.57421875" style="0" bestFit="1" customWidth="1"/>
  </cols>
  <sheetData>
    <row r="1" spans="1:7" ht="12.75">
      <c r="A1" s="165"/>
      <c r="B1" s="166"/>
      <c r="C1" s="166"/>
      <c r="D1" s="166"/>
      <c r="E1" s="166"/>
      <c r="F1" s="166"/>
      <c r="G1" s="167"/>
    </row>
    <row r="2" spans="1:7" ht="12.75">
      <c r="A2" s="116"/>
      <c r="B2" s="2" t="s">
        <v>9</v>
      </c>
      <c r="C2" s="3"/>
      <c r="D2" s="2" t="str">
        <f>+PRESENTACION!A33</f>
        <v>1.0.11</v>
      </c>
      <c r="E2" s="4" t="s">
        <v>0</v>
      </c>
      <c r="F2" s="5">
        <f ca="1">TODAY()</f>
        <v>41465</v>
      </c>
      <c r="G2" s="168"/>
    </row>
    <row r="3" spans="1:7" ht="13.5" thickBot="1">
      <c r="A3" s="116"/>
      <c r="B3" s="3"/>
      <c r="C3" s="3"/>
      <c r="D3" s="3"/>
      <c r="E3" s="3"/>
      <c r="F3" s="3"/>
      <c r="G3" s="117"/>
    </row>
    <row r="4" spans="1:7" ht="14.25" thickBot="1" thickTop="1">
      <c r="A4" s="118" t="s">
        <v>10</v>
      </c>
      <c r="B4" s="1" t="str">
        <f>+PRESENTACION!B33</f>
        <v>Moldaje Fundaciones</v>
      </c>
      <c r="C4" s="3"/>
      <c r="D4" s="3"/>
      <c r="E4" s="161" t="s">
        <v>11</v>
      </c>
      <c r="F4" s="162" t="s">
        <v>12</v>
      </c>
      <c r="G4" s="117"/>
    </row>
    <row r="5" spans="1:7" ht="14.25" thickBot="1" thickTop="1">
      <c r="A5" s="116"/>
      <c r="B5" s="3"/>
      <c r="C5" s="3"/>
      <c r="D5" s="3"/>
      <c r="E5" s="163">
        <f>+PRESENTACION!D33</f>
        <v>1</v>
      </c>
      <c r="F5" s="164" t="str">
        <f>+PRESENTACION!C33</f>
        <v>M2</v>
      </c>
      <c r="G5" s="117"/>
    </row>
    <row r="6" spans="1:7" ht="14.25" thickBot="1" thickTop="1">
      <c r="A6" s="116"/>
      <c r="B6" s="3"/>
      <c r="C6" s="3"/>
      <c r="D6" s="3"/>
      <c r="E6" s="3"/>
      <c r="F6" s="3"/>
      <c r="G6" s="117"/>
    </row>
    <row r="7" spans="1:7" ht="13.5" thickBot="1">
      <c r="A7" s="116"/>
      <c r="B7" s="157" t="s">
        <v>187</v>
      </c>
      <c r="C7" s="158">
        <v>2</v>
      </c>
      <c r="D7" s="3"/>
      <c r="E7" s="3"/>
      <c r="F7" s="3"/>
      <c r="G7" s="117"/>
    </row>
    <row r="8" spans="1:7" ht="13.5" thickBot="1">
      <c r="A8" s="116"/>
      <c r="B8" s="8" t="s">
        <v>13</v>
      </c>
      <c r="C8" s="9"/>
      <c r="D8" s="9"/>
      <c r="E8" s="9"/>
      <c r="F8" s="9"/>
      <c r="G8" s="117"/>
    </row>
    <row r="9" spans="1:7" ht="14.25" thickBot="1" thickTop="1">
      <c r="A9" s="169" t="s">
        <v>134</v>
      </c>
      <c r="B9" s="10" t="s">
        <v>14</v>
      </c>
      <c r="C9" s="11" t="s">
        <v>12</v>
      </c>
      <c r="D9" s="11" t="s">
        <v>11</v>
      </c>
      <c r="E9" s="11" t="s">
        <v>15</v>
      </c>
      <c r="F9" s="11" t="s">
        <v>16</v>
      </c>
      <c r="G9" s="117"/>
    </row>
    <row r="10" spans="1:7" ht="14.25" thickBot="1" thickTop="1">
      <c r="A10" s="172">
        <v>1</v>
      </c>
      <c r="B10" s="10" t="str">
        <f>+'Calculo Vaor HH Costo Empresa'!C17</f>
        <v>Supervisor OOCC</v>
      </c>
      <c r="C10" s="11" t="s">
        <v>17</v>
      </c>
      <c r="D10" s="11">
        <f>8*30*C7*A10</f>
        <v>480</v>
      </c>
      <c r="E10" s="12">
        <f>+'Calculo Vaor HH Costo Empresa'!N32</f>
        <v>0</v>
      </c>
      <c r="F10" s="12">
        <f>+E10*D10</f>
        <v>0</v>
      </c>
      <c r="G10" s="117"/>
    </row>
    <row r="11" spans="1:7" ht="14.25" thickBot="1" thickTop="1">
      <c r="A11" s="172">
        <v>1</v>
      </c>
      <c r="B11" s="10" t="str">
        <f>+'Calculo Vaor HH Costo Empresa'!C18</f>
        <v>Capataz OOCC</v>
      </c>
      <c r="C11" s="11" t="s">
        <v>17</v>
      </c>
      <c r="D11" s="11">
        <f>8*30*C7*A11</f>
        <v>480</v>
      </c>
      <c r="E11" s="12">
        <f>+'Calculo Vaor HH Costo Empresa'!N33</f>
        <v>0</v>
      </c>
      <c r="F11" s="12">
        <f aca="true" t="shared" si="0" ref="F11:F16">+E11*D11</f>
        <v>0</v>
      </c>
      <c r="G11" s="117"/>
    </row>
    <row r="12" spans="1:7" ht="14.25" thickBot="1" thickTop="1">
      <c r="A12" s="172">
        <v>1</v>
      </c>
      <c r="B12" s="10" t="str">
        <f>+'Calculo Vaor HH Costo Empresa'!C19</f>
        <v>Maestro OOCC</v>
      </c>
      <c r="C12" s="11" t="s">
        <v>17</v>
      </c>
      <c r="D12" s="11">
        <f>8*30*C7*A12</f>
        <v>480</v>
      </c>
      <c r="E12" s="12">
        <f>+'Calculo Vaor HH Costo Empresa'!N34</f>
        <v>0</v>
      </c>
      <c r="F12" s="12">
        <f t="shared" si="0"/>
        <v>0</v>
      </c>
      <c r="G12" s="117"/>
    </row>
    <row r="13" spans="1:7" ht="14.25" thickBot="1" thickTop="1">
      <c r="A13" s="172">
        <v>1</v>
      </c>
      <c r="B13" s="10" t="str">
        <f>+'Calculo Vaor HH Costo Empresa'!C20</f>
        <v>Operario OOCC</v>
      </c>
      <c r="C13" s="11" t="s">
        <v>17</v>
      </c>
      <c r="D13" s="11">
        <f>8*30*C7*A13</f>
        <v>480</v>
      </c>
      <c r="E13" s="12">
        <f>+'Calculo Vaor HH Costo Empresa'!N35</f>
        <v>0</v>
      </c>
      <c r="F13" s="12">
        <f t="shared" si="0"/>
        <v>0</v>
      </c>
      <c r="G13" s="117"/>
    </row>
    <row r="14" spans="1:7" ht="14.25" thickBot="1" thickTop="1">
      <c r="A14" s="172">
        <v>1</v>
      </c>
      <c r="B14" s="10">
        <f>+'Calculo Vaor HH Costo Empresa'!C36</f>
        <v>0</v>
      </c>
      <c r="C14" s="11" t="s">
        <v>17</v>
      </c>
      <c r="D14" s="11"/>
      <c r="E14" s="12">
        <f>+'Calculo Vaor HH Costo Empresa'!N36</f>
        <v>0</v>
      </c>
      <c r="F14" s="12">
        <f t="shared" si="0"/>
        <v>0</v>
      </c>
      <c r="G14" s="117"/>
    </row>
    <row r="15" spans="1:7" ht="14.25" thickBot="1" thickTop="1">
      <c r="A15" s="172">
        <v>1</v>
      </c>
      <c r="B15" s="10">
        <f>+'Calculo Vaor HH Costo Empresa'!C26</f>
        <v>0</v>
      </c>
      <c r="C15" s="11" t="s">
        <v>17</v>
      </c>
      <c r="D15" s="11"/>
      <c r="E15" s="12">
        <f>+'Calculo Vaor HH Costo Empresa'!N26</f>
        <v>0</v>
      </c>
      <c r="F15" s="12">
        <f t="shared" si="0"/>
        <v>0</v>
      </c>
      <c r="G15" s="117"/>
    </row>
    <row r="16" spans="1:7" ht="14.25" thickBot="1" thickTop="1">
      <c r="A16" s="172">
        <v>1</v>
      </c>
      <c r="B16" s="10"/>
      <c r="C16" s="11" t="s">
        <v>17</v>
      </c>
      <c r="D16" s="11"/>
      <c r="E16" s="12"/>
      <c r="F16" s="12">
        <f t="shared" si="0"/>
        <v>0</v>
      </c>
      <c r="G16" s="117"/>
    </row>
    <row r="17" spans="1:7" ht="14.25" thickBot="1" thickTop="1">
      <c r="A17" s="116"/>
      <c r="B17" s="13" t="s">
        <v>18</v>
      </c>
      <c r="C17" s="14"/>
      <c r="D17" s="14"/>
      <c r="E17" s="15"/>
      <c r="F17" s="16">
        <f>SUM(F10:F16)</f>
        <v>0</v>
      </c>
      <c r="G17" s="117"/>
    </row>
    <row r="18" spans="1:7" ht="13.5" thickTop="1">
      <c r="A18" s="116"/>
      <c r="B18" s="9"/>
      <c r="C18" s="9"/>
      <c r="D18" s="9"/>
      <c r="E18" s="9"/>
      <c r="F18" s="9"/>
      <c r="G18" s="117"/>
    </row>
    <row r="19" spans="1:7" ht="13.5" thickBot="1">
      <c r="A19" s="116"/>
      <c r="B19" s="8" t="s">
        <v>19</v>
      </c>
      <c r="C19" s="9"/>
      <c r="D19" s="9"/>
      <c r="E19" s="9"/>
      <c r="F19" s="9"/>
      <c r="G19" s="117"/>
    </row>
    <row r="20" spans="1:7" ht="14.25" thickBot="1" thickTop="1">
      <c r="A20" s="169" t="s">
        <v>142</v>
      </c>
      <c r="B20" s="10" t="s">
        <v>14</v>
      </c>
      <c r="C20" s="11" t="s">
        <v>12</v>
      </c>
      <c r="D20" s="11" t="s">
        <v>11</v>
      </c>
      <c r="E20" s="11" t="s">
        <v>15</v>
      </c>
      <c r="F20" s="11" t="s">
        <v>16</v>
      </c>
      <c r="G20" s="117"/>
    </row>
    <row r="21" spans="1:7" ht="14.25" thickBot="1" thickTop="1">
      <c r="A21" s="172">
        <v>1</v>
      </c>
      <c r="B21" s="10" t="s">
        <v>20</v>
      </c>
      <c r="C21" s="17" t="s">
        <v>21</v>
      </c>
      <c r="D21" s="11">
        <f>+D11+D12+D13</f>
        <v>1440</v>
      </c>
      <c r="E21" s="11">
        <v>150</v>
      </c>
      <c r="F21" s="18">
        <f aca="true" t="shared" si="1" ref="F21:F26">+E21*D21</f>
        <v>216000</v>
      </c>
      <c r="G21" s="117"/>
    </row>
    <row r="22" spans="1:7" ht="14.25" thickBot="1" thickTop="1">
      <c r="A22" s="172">
        <v>1</v>
      </c>
      <c r="B22" s="19" t="s">
        <v>22</v>
      </c>
      <c r="C22" s="17" t="s">
        <v>21</v>
      </c>
      <c r="D22" s="20"/>
      <c r="E22" s="18"/>
      <c r="F22" s="18">
        <f t="shared" si="1"/>
        <v>0</v>
      </c>
      <c r="G22" s="117"/>
    </row>
    <row r="23" spans="1:7" ht="14.25" thickBot="1" thickTop="1">
      <c r="A23" s="172">
        <v>1</v>
      </c>
      <c r="B23" s="19" t="s">
        <v>23</v>
      </c>
      <c r="C23" s="17" t="s">
        <v>21</v>
      </c>
      <c r="D23" s="20">
        <f>+D10+D11+D12+D13+D14+D15</f>
        <v>1920</v>
      </c>
      <c r="E23" s="18">
        <v>62.5</v>
      </c>
      <c r="F23" s="18">
        <f t="shared" si="1"/>
        <v>120000</v>
      </c>
      <c r="G23" s="117"/>
    </row>
    <row r="24" spans="1:7" ht="14.25" thickBot="1" thickTop="1">
      <c r="A24" s="172">
        <v>1</v>
      </c>
      <c r="B24" s="19" t="s">
        <v>175</v>
      </c>
      <c r="C24" s="17" t="s">
        <v>21</v>
      </c>
      <c r="D24" s="20">
        <f>8*30*C7*A24</f>
        <v>480</v>
      </c>
      <c r="E24" s="18"/>
      <c r="F24" s="18">
        <f t="shared" si="1"/>
        <v>0</v>
      </c>
      <c r="G24" s="117"/>
    </row>
    <row r="25" spans="1:7" ht="14.25" thickBot="1" thickTop="1">
      <c r="A25" s="172">
        <v>1</v>
      </c>
      <c r="B25" s="19"/>
      <c r="C25" s="17" t="s">
        <v>21</v>
      </c>
      <c r="D25" s="20"/>
      <c r="E25" s="18"/>
      <c r="F25" s="18">
        <f t="shared" si="1"/>
        <v>0</v>
      </c>
      <c r="G25" s="117"/>
    </row>
    <row r="26" spans="1:7" ht="14.25" thickBot="1" thickTop="1">
      <c r="A26" s="172">
        <v>1</v>
      </c>
      <c r="B26" s="19"/>
      <c r="C26" s="17"/>
      <c r="D26" s="20"/>
      <c r="E26" s="18"/>
      <c r="F26" s="18">
        <f t="shared" si="1"/>
        <v>0</v>
      </c>
      <c r="G26" s="117"/>
    </row>
    <row r="27" spans="1:7" ht="14.25" thickBot="1" thickTop="1">
      <c r="A27" s="116"/>
      <c r="B27" s="13" t="s">
        <v>19</v>
      </c>
      <c r="C27" s="14"/>
      <c r="D27" s="14"/>
      <c r="E27" s="15"/>
      <c r="F27" s="18">
        <f>SUM(F21:F26)</f>
        <v>336000</v>
      </c>
      <c r="G27" s="119"/>
    </row>
    <row r="28" spans="1:7" ht="13.5" thickTop="1">
      <c r="A28" s="116"/>
      <c r="B28" s="9"/>
      <c r="C28" s="9"/>
      <c r="D28" s="9"/>
      <c r="E28" s="9"/>
      <c r="F28" s="9"/>
      <c r="G28" s="117"/>
    </row>
    <row r="29" spans="1:7" ht="13.5" thickBot="1">
      <c r="A29" s="116"/>
      <c r="B29" s="8" t="s">
        <v>24</v>
      </c>
      <c r="C29" s="9"/>
      <c r="D29" s="9"/>
      <c r="E29" s="9"/>
      <c r="F29" s="9"/>
      <c r="G29" s="117"/>
    </row>
    <row r="30" spans="1:7" ht="14.25" thickBot="1" thickTop="1">
      <c r="A30" s="116"/>
      <c r="B30" s="10" t="s">
        <v>14</v>
      </c>
      <c r="C30" s="11" t="s">
        <v>12</v>
      </c>
      <c r="D30" s="11" t="s">
        <v>11</v>
      </c>
      <c r="E30" s="11" t="s">
        <v>15</v>
      </c>
      <c r="F30" s="11" t="s">
        <v>16</v>
      </c>
      <c r="G30" s="117"/>
    </row>
    <row r="31" spans="1:7" ht="14.25" thickBot="1" thickTop="1">
      <c r="A31" s="116"/>
      <c r="B31" s="21" t="s">
        <v>176</v>
      </c>
      <c r="C31" s="160" t="s">
        <v>25</v>
      </c>
      <c r="D31" s="23"/>
      <c r="E31" s="24"/>
      <c r="F31" s="25">
        <f>+E31*D31</f>
        <v>0</v>
      </c>
      <c r="G31" s="117"/>
    </row>
    <row r="32" spans="1:7" ht="14.25" thickBot="1" thickTop="1">
      <c r="A32" s="116"/>
      <c r="B32" s="26" t="s">
        <v>179</v>
      </c>
      <c r="C32" s="160" t="s">
        <v>25</v>
      </c>
      <c r="D32" s="23"/>
      <c r="E32" s="24"/>
      <c r="F32" s="25">
        <f aca="true" t="shared" si="2" ref="F32:F42">+E32*D32</f>
        <v>0</v>
      </c>
      <c r="G32" s="117"/>
    </row>
    <row r="33" spans="1:7" ht="14.25" thickBot="1" thickTop="1">
      <c r="A33" s="116"/>
      <c r="B33" s="26" t="s">
        <v>177</v>
      </c>
      <c r="C33" s="160" t="s">
        <v>25</v>
      </c>
      <c r="D33" s="23"/>
      <c r="E33" s="24"/>
      <c r="F33" s="25">
        <f t="shared" si="2"/>
        <v>0</v>
      </c>
      <c r="G33" s="117"/>
    </row>
    <row r="34" spans="1:7" ht="14.25" thickBot="1" thickTop="1">
      <c r="A34" s="116"/>
      <c r="B34" s="26" t="s">
        <v>178</v>
      </c>
      <c r="C34" s="160" t="s">
        <v>25</v>
      </c>
      <c r="D34" s="23"/>
      <c r="E34" s="24"/>
      <c r="F34" s="25">
        <f t="shared" si="2"/>
        <v>0</v>
      </c>
      <c r="G34" s="117"/>
    </row>
    <row r="35" spans="1:7" ht="14.25" thickBot="1" thickTop="1">
      <c r="A35" s="116"/>
      <c r="B35" s="26" t="s">
        <v>180</v>
      </c>
      <c r="C35" s="160" t="s">
        <v>25</v>
      </c>
      <c r="D35" s="23"/>
      <c r="E35" s="24"/>
      <c r="F35" s="25">
        <f t="shared" si="2"/>
        <v>0</v>
      </c>
      <c r="G35" s="117"/>
    </row>
    <row r="36" spans="1:7" ht="14.25" thickBot="1" thickTop="1">
      <c r="A36" s="116"/>
      <c r="B36" s="26" t="s">
        <v>184</v>
      </c>
      <c r="C36" s="22" t="s">
        <v>186</v>
      </c>
      <c r="D36" s="23"/>
      <c r="E36" s="24"/>
      <c r="F36" s="25">
        <f t="shared" si="2"/>
        <v>0</v>
      </c>
      <c r="G36" s="117"/>
    </row>
    <row r="37" spans="1:7" ht="14.25" thickBot="1" thickTop="1">
      <c r="A37" s="116"/>
      <c r="B37" s="26" t="s">
        <v>181</v>
      </c>
      <c r="C37" s="22" t="s">
        <v>186</v>
      </c>
      <c r="D37" s="23"/>
      <c r="E37" s="24"/>
      <c r="F37" s="25">
        <f t="shared" si="2"/>
        <v>0</v>
      </c>
      <c r="G37" s="117"/>
    </row>
    <row r="38" spans="1:7" ht="14.25" thickBot="1" thickTop="1">
      <c r="A38" s="116"/>
      <c r="B38" s="26" t="s">
        <v>182</v>
      </c>
      <c r="C38" s="22" t="s">
        <v>186</v>
      </c>
      <c r="D38" s="23"/>
      <c r="E38" s="24"/>
      <c r="F38" s="25">
        <f t="shared" si="2"/>
        <v>0</v>
      </c>
      <c r="G38" s="117"/>
    </row>
    <row r="39" spans="1:7" ht="14.25" thickBot="1" thickTop="1">
      <c r="A39" s="116"/>
      <c r="B39" s="26" t="s">
        <v>183</v>
      </c>
      <c r="C39" s="22" t="s">
        <v>186</v>
      </c>
      <c r="D39" s="23"/>
      <c r="E39" s="24"/>
      <c r="F39" s="25">
        <f t="shared" si="2"/>
        <v>0</v>
      </c>
      <c r="G39" s="117"/>
    </row>
    <row r="40" spans="1:7" ht="14.25" thickBot="1" thickTop="1">
      <c r="A40" s="116"/>
      <c r="B40" s="26" t="s">
        <v>185</v>
      </c>
      <c r="C40" s="22" t="s">
        <v>25</v>
      </c>
      <c r="D40" s="23"/>
      <c r="E40" s="24"/>
      <c r="F40" s="25">
        <f t="shared" si="2"/>
        <v>0</v>
      </c>
      <c r="G40" s="117"/>
    </row>
    <row r="41" spans="1:7" ht="14.25" thickBot="1" thickTop="1">
      <c r="A41" s="116"/>
      <c r="B41" s="26"/>
      <c r="C41" s="22"/>
      <c r="D41" s="23"/>
      <c r="E41" s="24"/>
      <c r="F41" s="25">
        <f t="shared" si="2"/>
        <v>0</v>
      </c>
      <c r="G41" s="117"/>
    </row>
    <row r="42" spans="1:7" ht="14.25" thickBot="1" thickTop="1">
      <c r="A42" s="116"/>
      <c r="B42" s="26"/>
      <c r="C42" s="22"/>
      <c r="D42" s="23"/>
      <c r="E42" s="24"/>
      <c r="F42" s="25">
        <f t="shared" si="2"/>
        <v>0</v>
      </c>
      <c r="G42" s="117"/>
    </row>
    <row r="43" spans="1:7" ht="14.25" thickBot="1" thickTop="1">
      <c r="A43" s="116"/>
      <c r="B43" s="26"/>
      <c r="C43" s="22"/>
      <c r="D43" s="23"/>
      <c r="E43" s="24"/>
      <c r="F43" s="25"/>
      <c r="G43" s="117"/>
    </row>
    <row r="44" spans="1:7" ht="14.25" thickBot="1" thickTop="1">
      <c r="A44" s="116"/>
      <c r="B44" s="27" t="s">
        <v>24</v>
      </c>
      <c r="C44" s="17" t="s">
        <v>25</v>
      </c>
      <c r="D44" s="23">
        <v>1</v>
      </c>
      <c r="E44" s="18">
        <v>0</v>
      </c>
      <c r="F44" s="18">
        <f>+E44*D44</f>
        <v>0</v>
      </c>
      <c r="G44" s="117"/>
    </row>
    <row r="45" spans="1:7" ht="14.25" thickBot="1" thickTop="1">
      <c r="A45" s="116"/>
      <c r="B45" s="13" t="s">
        <v>26</v>
      </c>
      <c r="C45" s="14"/>
      <c r="D45" s="14"/>
      <c r="E45" s="15"/>
      <c r="F45" s="16">
        <f>SUM(F31:F44)</f>
        <v>0</v>
      </c>
      <c r="G45" s="117"/>
    </row>
    <row r="46" spans="1:7" ht="13.5" thickTop="1">
      <c r="A46" s="116"/>
      <c r="B46" s="9"/>
      <c r="C46" s="9"/>
      <c r="D46" s="9"/>
      <c r="E46" s="9"/>
      <c r="F46" s="9"/>
      <c r="G46" s="117"/>
    </row>
    <row r="47" spans="1:7" ht="13.5" thickBot="1">
      <c r="A47" s="116"/>
      <c r="B47" s="9"/>
      <c r="C47" s="9"/>
      <c r="D47" s="9"/>
      <c r="E47" s="9"/>
      <c r="F47" s="9"/>
      <c r="G47" s="117"/>
    </row>
    <row r="48" spans="1:7" ht="14.25" thickBot="1" thickTop="1">
      <c r="A48" s="116"/>
      <c r="B48" s="9"/>
      <c r="C48" s="13" t="s">
        <v>27</v>
      </c>
      <c r="D48" s="28"/>
      <c r="E48" s="29"/>
      <c r="F48" s="30">
        <f>+(F45+F27+F17)/E5</f>
        <v>336000</v>
      </c>
      <c r="G48" s="117"/>
    </row>
    <row r="49" spans="1:7" ht="14.25" thickBot="1" thickTop="1">
      <c r="A49" s="116"/>
      <c r="B49" s="9"/>
      <c r="C49" s="13" t="s">
        <v>28</v>
      </c>
      <c r="D49" s="28"/>
      <c r="E49" s="31">
        <f>+'APU 1.0.10'!E45</f>
        <v>0.25</v>
      </c>
      <c r="F49" s="30">
        <f>+F48*E49</f>
        <v>84000</v>
      </c>
      <c r="G49" s="117"/>
    </row>
    <row r="50" spans="1:7" ht="14.25" thickBot="1" thickTop="1">
      <c r="A50" s="116"/>
      <c r="B50" s="9"/>
      <c r="C50" s="13" t="s">
        <v>29</v>
      </c>
      <c r="D50" s="28"/>
      <c r="E50" s="29"/>
      <c r="F50" s="32">
        <f>SUM(F48:F49)</f>
        <v>420000</v>
      </c>
      <c r="G50" s="117"/>
    </row>
    <row r="51" spans="1:7" ht="13.5" thickTop="1">
      <c r="A51" s="116"/>
      <c r="B51" s="3"/>
      <c r="C51" s="2"/>
      <c r="D51" s="2"/>
      <c r="E51" s="2"/>
      <c r="F51" s="33"/>
      <c r="G51" s="117"/>
    </row>
    <row r="52" spans="1:7" ht="13.5" thickBot="1">
      <c r="A52" s="120"/>
      <c r="B52" s="121"/>
      <c r="C52" s="121"/>
      <c r="D52" s="121"/>
      <c r="E52" s="121"/>
      <c r="F52" s="121"/>
      <c r="G52" s="122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G54"/>
  <sheetViews>
    <sheetView zoomScalePageLayoutView="0" workbookViewId="0" topLeftCell="A1">
      <selection activeCell="F5" sqref="F5"/>
    </sheetView>
  </sheetViews>
  <sheetFormatPr defaultColWidth="11.421875" defaultRowHeight="12.75"/>
  <cols>
    <col min="1" max="1" width="15.00390625" style="0" bestFit="1" customWidth="1"/>
    <col min="2" max="2" width="42.7109375" style="0" bestFit="1" customWidth="1"/>
    <col min="6" max="6" width="12.57421875" style="0" bestFit="1" customWidth="1"/>
  </cols>
  <sheetData>
    <row r="1" spans="1:7" ht="12.75">
      <c r="A1" s="165"/>
      <c r="B1" s="166"/>
      <c r="C1" s="166"/>
      <c r="D1" s="166"/>
      <c r="E1" s="166"/>
      <c r="F1" s="166"/>
      <c r="G1" s="167"/>
    </row>
    <row r="2" spans="1:7" ht="12.75">
      <c r="A2" s="116"/>
      <c r="B2" s="2" t="s">
        <v>9</v>
      </c>
      <c r="C2" s="3"/>
      <c r="D2" s="2" t="str">
        <f>+PRESENTACION!A35</f>
        <v>1.0.12</v>
      </c>
      <c r="E2" s="4" t="s">
        <v>0</v>
      </c>
      <c r="F2" s="5">
        <f ca="1">TODAY()</f>
        <v>41465</v>
      </c>
      <c r="G2" s="168"/>
    </row>
    <row r="3" spans="1:7" ht="13.5" thickBot="1">
      <c r="A3" s="116"/>
      <c r="B3" s="3"/>
      <c r="C3" s="3"/>
      <c r="D3" s="3"/>
      <c r="E3" s="3"/>
      <c r="F3" s="3"/>
      <c r="G3" s="117"/>
    </row>
    <row r="4" spans="1:7" ht="14.25" thickBot="1" thickTop="1">
      <c r="A4" s="118" t="s">
        <v>10</v>
      </c>
      <c r="B4" s="1" t="str">
        <f>+PRESENTACION!B35</f>
        <v>Moldaje  vigas de Fundaciones</v>
      </c>
      <c r="C4" s="3"/>
      <c r="D4" s="3"/>
      <c r="E4" s="161" t="s">
        <v>11</v>
      </c>
      <c r="F4" s="162" t="s">
        <v>12</v>
      </c>
      <c r="G4" s="117"/>
    </row>
    <row r="5" spans="1:7" ht="14.25" thickBot="1" thickTop="1">
      <c r="A5" s="116"/>
      <c r="B5" s="3"/>
      <c r="C5" s="3"/>
      <c r="D5" s="3"/>
      <c r="E5" s="163">
        <f>+PRESENTACION!D35</f>
        <v>1</v>
      </c>
      <c r="F5" s="164" t="str">
        <f>+PRESENTACION!C35</f>
        <v>ML</v>
      </c>
      <c r="G5" s="117"/>
    </row>
    <row r="6" spans="1:7" ht="14.25" thickBot="1" thickTop="1">
      <c r="A6" s="116"/>
      <c r="B6" s="3"/>
      <c r="C6" s="3"/>
      <c r="D6" s="3"/>
      <c r="E6" s="3"/>
      <c r="F6" s="3"/>
      <c r="G6" s="117"/>
    </row>
    <row r="7" spans="1:7" ht="13.5" thickBot="1">
      <c r="A7" s="116"/>
      <c r="B7" s="157" t="s">
        <v>188</v>
      </c>
      <c r="C7" s="158">
        <v>1</v>
      </c>
      <c r="D7" s="3"/>
      <c r="E7" s="3"/>
      <c r="F7" s="3"/>
      <c r="G7" s="117"/>
    </row>
    <row r="8" spans="1:7" ht="13.5" thickBot="1">
      <c r="A8" s="116"/>
      <c r="B8" s="8" t="s">
        <v>13</v>
      </c>
      <c r="C8" s="9"/>
      <c r="D8" s="9"/>
      <c r="E8" s="9"/>
      <c r="F8" s="9"/>
      <c r="G8" s="117"/>
    </row>
    <row r="9" spans="1:7" ht="14.25" thickBot="1" thickTop="1">
      <c r="A9" s="169" t="s">
        <v>134</v>
      </c>
      <c r="B9" s="10" t="s">
        <v>14</v>
      </c>
      <c r="C9" s="11" t="s">
        <v>12</v>
      </c>
      <c r="D9" s="11" t="s">
        <v>11</v>
      </c>
      <c r="E9" s="11" t="s">
        <v>15</v>
      </c>
      <c r="F9" s="11" t="s">
        <v>16</v>
      </c>
      <c r="G9" s="117"/>
    </row>
    <row r="10" spans="1:7" ht="14.25" thickBot="1" thickTop="1">
      <c r="A10" s="172">
        <v>1</v>
      </c>
      <c r="B10" s="10" t="str">
        <f>+'Calculo Vaor HH Costo Empresa'!C17</f>
        <v>Supervisor OOCC</v>
      </c>
      <c r="C10" s="11" t="s">
        <v>17</v>
      </c>
      <c r="D10" s="11">
        <f>8*30*C7*A10</f>
        <v>240</v>
      </c>
      <c r="E10" s="12">
        <f>+'Calculo Vaor HH Costo Empresa'!N35</f>
        <v>0</v>
      </c>
      <c r="F10" s="12">
        <f>+E10*D10</f>
        <v>0</v>
      </c>
      <c r="G10" s="117"/>
    </row>
    <row r="11" spans="1:7" ht="14.25" thickBot="1" thickTop="1">
      <c r="A11" s="172">
        <v>1</v>
      </c>
      <c r="B11" s="10" t="str">
        <f>+'Calculo Vaor HH Costo Empresa'!C18</f>
        <v>Capataz OOCC</v>
      </c>
      <c r="C11" s="11" t="s">
        <v>17</v>
      </c>
      <c r="D11" s="11">
        <f>8*30*C7*A11</f>
        <v>240</v>
      </c>
      <c r="E11" s="12">
        <f>+'Calculo Vaor HH Costo Empresa'!N36</f>
        <v>0</v>
      </c>
      <c r="F11" s="12">
        <f aca="true" t="shared" si="0" ref="F11:F16">+E11*D11</f>
        <v>0</v>
      </c>
      <c r="G11" s="117"/>
    </row>
    <row r="12" spans="1:7" ht="14.25" thickBot="1" thickTop="1">
      <c r="A12" s="172">
        <v>1</v>
      </c>
      <c r="B12" s="10" t="str">
        <f>+'Calculo Vaor HH Costo Empresa'!C19</f>
        <v>Maestro OOCC</v>
      </c>
      <c r="C12" s="11" t="s">
        <v>17</v>
      </c>
      <c r="D12" s="11">
        <f>8*30*C7*A12</f>
        <v>240</v>
      </c>
      <c r="E12" s="12">
        <f>+'Calculo Vaor HH Costo Empresa'!N37</f>
        <v>0</v>
      </c>
      <c r="F12" s="12">
        <f t="shared" si="0"/>
        <v>0</v>
      </c>
      <c r="G12" s="117"/>
    </row>
    <row r="13" spans="1:7" ht="14.25" thickBot="1" thickTop="1">
      <c r="A13" s="172">
        <v>1</v>
      </c>
      <c r="B13" s="10" t="str">
        <f>+'Calculo Vaor HH Costo Empresa'!C20</f>
        <v>Operario OOCC</v>
      </c>
      <c r="C13" s="11" t="s">
        <v>17</v>
      </c>
      <c r="D13" s="11">
        <f>8*30*C7*A13</f>
        <v>240</v>
      </c>
      <c r="E13" s="12">
        <f>+'Calculo Vaor HH Costo Empresa'!N38</f>
        <v>0</v>
      </c>
      <c r="F13" s="12">
        <f t="shared" si="0"/>
        <v>0</v>
      </c>
      <c r="G13" s="117"/>
    </row>
    <row r="14" spans="1:7" ht="14.25" thickBot="1" thickTop="1">
      <c r="A14" s="172">
        <v>1</v>
      </c>
      <c r="B14" s="10">
        <f>+'Calculo Vaor HH Costo Empresa'!C39</f>
        <v>0</v>
      </c>
      <c r="C14" s="11" t="s">
        <v>17</v>
      </c>
      <c r="D14" s="11"/>
      <c r="E14" s="12">
        <f>+'Calculo Vaor HH Costo Empresa'!N39</f>
        <v>0</v>
      </c>
      <c r="F14" s="12">
        <f t="shared" si="0"/>
        <v>0</v>
      </c>
      <c r="G14" s="117"/>
    </row>
    <row r="15" spans="1:7" ht="14.25" thickBot="1" thickTop="1">
      <c r="A15" s="172">
        <v>1</v>
      </c>
      <c r="B15" s="10">
        <f>+'Calculo Vaor HH Costo Empresa'!C29</f>
        <v>0</v>
      </c>
      <c r="C15" s="11" t="s">
        <v>17</v>
      </c>
      <c r="D15" s="11"/>
      <c r="E15" s="12">
        <f>+'Calculo Vaor HH Costo Empresa'!N29</f>
        <v>0</v>
      </c>
      <c r="F15" s="12">
        <f t="shared" si="0"/>
        <v>0</v>
      </c>
      <c r="G15" s="117"/>
    </row>
    <row r="16" spans="1:7" ht="14.25" thickBot="1" thickTop="1">
      <c r="A16" s="172">
        <v>1</v>
      </c>
      <c r="B16" s="10"/>
      <c r="C16" s="11" t="s">
        <v>17</v>
      </c>
      <c r="D16" s="11"/>
      <c r="E16" s="12"/>
      <c r="F16" s="12">
        <f t="shared" si="0"/>
        <v>0</v>
      </c>
      <c r="G16" s="117"/>
    </row>
    <row r="17" spans="1:7" ht="14.25" thickBot="1" thickTop="1">
      <c r="A17" s="116"/>
      <c r="B17" s="13" t="s">
        <v>18</v>
      </c>
      <c r="C17" s="14"/>
      <c r="D17" s="14"/>
      <c r="E17" s="15"/>
      <c r="F17" s="16">
        <f>SUM(F10:F16)</f>
        <v>0</v>
      </c>
      <c r="G17" s="117"/>
    </row>
    <row r="18" spans="1:7" ht="13.5" thickTop="1">
      <c r="A18" s="116"/>
      <c r="B18" s="9"/>
      <c r="C18" s="9"/>
      <c r="D18" s="9"/>
      <c r="E18" s="9"/>
      <c r="F18" s="9"/>
      <c r="G18" s="117"/>
    </row>
    <row r="19" spans="1:7" ht="13.5" thickBot="1">
      <c r="A19" s="116"/>
      <c r="B19" s="8" t="s">
        <v>19</v>
      </c>
      <c r="C19" s="9"/>
      <c r="D19" s="9"/>
      <c r="E19" s="9"/>
      <c r="F19" s="9"/>
      <c r="G19" s="117"/>
    </row>
    <row r="20" spans="1:7" ht="14.25" thickBot="1" thickTop="1">
      <c r="A20" s="169" t="s">
        <v>142</v>
      </c>
      <c r="B20" s="10" t="s">
        <v>14</v>
      </c>
      <c r="C20" s="11" t="s">
        <v>12</v>
      </c>
      <c r="D20" s="11" t="s">
        <v>11</v>
      </c>
      <c r="E20" s="11" t="s">
        <v>15</v>
      </c>
      <c r="F20" s="11" t="s">
        <v>16</v>
      </c>
      <c r="G20" s="117"/>
    </row>
    <row r="21" spans="1:7" ht="14.25" thickBot="1" thickTop="1">
      <c r="A21" s="172">
        <v>1</v>
      </c>
      <c r="B21" s="10" t="s">
        <v>20</v>
      </c>
      <c r="C21" s="17" t="s">
        <v>21</v>
      </c>
      <c r="D21" s="11">
        <f>+D11+D12+D13</f>
        <v>720</v>
      </c>
      <c r="E21" s="11">
        <v>150</v>
      </c>
      <c r="F21" s="18">
        <f aca="true" t="shared" si="1" ref="F21:F26">+E21*D21</f>
        <v>108000</v>
      </c>
      <c r="G21" s="117"/>
    </row>
    <row r="22" spans="1:7" ht="14.25" thickBot="1" thickTop="1">
      <c r="A22" s="172">
        <v>1</v>
      </c>
      <c r="B22" s="19" t="s">
        <v>22</v>
      </c>
      <c r="C22" s="17" t="s">
        <v>21</v>
      </c>
      <c r="D22" s="20"/>
      <c r="E22" s="18"/>
      <c r="F22" s="18">
        <f t="shared" si="1"/>
        <v>0</v>
      </c>
      <c r="G22" s="117"/>
    </row>
    <row r="23" spans="1:7" ht="14.25" thickBot="1" thickTop="1">
      <c r="A23" s="172">
        <v>1</v>
      </c>
      <c r="B23" s="19" t="s">
        <v>23</v>
      </c>
      <c r="C23" s="17" t="s">
        <v>21</v>
      </c>
      <c r="D23" s="20">
        <f>+D10+D11+D12+D13+D14+D15</f>
        <v>960</v>
      </c>
      <c r="E23" s="18">
        <v>62.5</v>
      </c>
      <c r="F23" s="18">
        <f t="shared" si="1"/>
        <v>60000</v>
      </c>
      <c r="G23" s="117"/>
    </row>
    <row r="24" spans="1:7" ht="14.25" thickBot="1" thickTop="1">
      <c r="A24" s="172">
        <v>1</v>
      </c>
      <c r="B24" s="19" t="s">
        <v>175</v>
      </c>
      <c r="C24" s="17" t="s">
        <v>21</v>
      </c>
      <c r="D24" s="20">
        <f>8*30*C7*A24</f>
        <v>240</v>
      </c>
      <c r="E24" s="18"/>
      <c r="F24" s="18">
        <f t="shared" si="1"/>
        <v>0</v>
      </c>
      <c r="G24" s="117"/>
    </row>
    <row r="25" spans="1:7" ht="14.25" thickBot="1" thickTop="1">
      <c r="A25" s="172">
        <v>1</v>
      </c>
      <c r="B25" s="19"/>
      <c r="C25" s="17" t="s">
        <v>21</v>
      </c>
      <c r="D25" s="20"/>
      <c r="E25" s="18"/>
      <c r="F25" s="18">
        <f t="shared" si="1"/>
        <v>0</v>
      </c>
      <c r="G25" s="117"/>
    </row>
    <row r="26" spans="1:7" ht="14.25" thickBot="1" thickTop="1">
      <c r="A26" s="172">
        <v>1</v>
      </c>
      <c r="B26" s="19"/>
      <c r="C26" s="17"/>
      <c r="D26" s="20"/>
      <c r="E26" s="18"/>
      <c r="F26" s="18">
        <f t="shared" si="1"/>
        <v>0</v>
      </c>
      <c r="G26" s="117"/>
    </row>
    <row r="27" spans="1:7" ht="14.25" thickBot="1" thickTop="1">
      <c r="A27" s="116"/>
      <c r="B27" s="13" t="s">
        <v>19</v>
      </c>
      <c r="C27" s="14"/>
      <c r="D27" s="14"/>
      <c r="E27" s="15"/>
      <c r="F27" s="18">
        <f>SUM(F21:F26)</f>
        <v>168000</v>
      </c>
      <c r="G27" s="119"/>
    </row>
    <row r="28" spans="1:7" ht="13.5" thickTop="1">
      <c r="A28" s="116"/>
      <c r="B28" s="9"/>
      <c r="C28" s="9"/>
      <c r="D28" s="9"/>
      <c r="E28" s="9"/>
      <c r="F28" s="9"/>
      <c r="G28" s="117"/>
    </row>
    <row r="29" spans="1:7" ht="13.5" thickBot="1">
      <c r="A29" s="116"/>
      <c r="B29" s="8" t="s">
        <v>24</v>
      </c>
      <c r="C29" s="9"/>
      <c r="D29" s="9"/>
      <c r="E29" s="9"/>
      <c r="F29" s="9"/>
      <c r="G29" s="117"/>
    </row>
    <row r="30" spans="1:7" ht="14.25" thickBot="1" thickTop="1">
      <c r="A30" s="116"/>
      <c r="B30" s="10" t="s">
        <v>14</v>
      </c>
      <c r="C30" s="11" t="s">
        <v>12</v>
      </c>
      <c r="D30" s="11" t="s">
        <v>11</v>
      </c>
      <c r="E30" s="11" t="s">
        <v>15</v>
      </c>
      <c r="F30" s="11" t="s">
        <v>16</v>
      </c>
      <c r="G30" s="117"/>
    </row>
    <row r="31" spans="1:7" ht="14.25" thickBot="1" thickTop="1">
      <c r="A31" s="116"/>
      <c r="B31" s="21" t="s">
        <v>176</v>
      </c>
      <c r="C31" s="160" t="s">
        <v>25</v>
      </c>
      <c r="D31" s="23"/>
      <c r="E31" s="24"/>
      <c r="F31" s="25">
        <f>+E31*D31</f>
        <v>0</v>
      </c>
      <c r="G31" s="117"/>
    </row>
    <row r="32" spans="1:7" ht="14.25" thickBot="1" thickTop="1">
      <c r="A32" s="116"/>
      <c r="B32" s="26" t="s">
        <v>179</v>
      </c>
      <c r="C32" s="160" t="s">
        <v>25</v>
      </c>
      <c r="D32" s="23"/>
      <c r="E32" s="24"/>
      <c r="F32" s="25">
        <f aca="true" t="shared" si="2" ref="F32:F44">+E32*D32</f>
        <v>0</v>
      </c>
      <c r="G32" s="117"/>
    </row>
    <row r="33" spans="1:7" ht="14.25" thickBot="1" thickTop="1">
      <c r="A33" s="116"/>
      <c r="B33" s="26" t="s">
        <v>177</v>
      </c>
      <c r="C33" s="160" t="s">
        <v>25</v>
      </c>
      <c r="D33" s="23"/>
      <c r="E33" s="24"/>
      <c r="F33" s="25">
        <f t="shared" si="2"/>
        <v>0</v>
      </c>
      <c r="G33" s="117"/>
    </row>
    <row r="34" spans="1:7" ht="14.25" thickBot="1" thickTop="1">
      <c r="A34" s="116"/>
      <c r="B34" s="26" t="s">
        <v>178</v>
      </c>
      <c r="C34" s="160" t="s">
        <v>25</v>
      </c>
      <c r="D34" s="23"/>
      <c r="E34" s="24"/>
      <c r="F34" s="25">
        <f t="shared" si="2"/>
        <v>0</v>
      </c>
      <c r="G34" s="117"/>
    </row>
    <row r="35" spans="1:7" ht="14.25" thickBot="1" thickTop="1">
      <c r="A35" s="116"/>
      <c r="B35" s="26" t="s">
        <v>180</v>
      </c>
      <c r="C35" s="160" t="s">
        <v>25</v>
      </c>
      <c r="D35" s="23"/>
      <c r="E35" s="24"/>
      <c r="F35" s="25">
        <f t="shared" si="2"/>
        <v>0</v>
      </c>
      <c r="G35" s="117"/>
    </row>
    <row r="36" spans="1:7" ht="14.25" thickBot="1" thickTop="1">
      <c r="A36" s="116"/>
      <c r="B36" s="26" t="s">
        <v>184</v>
      </c>
      <c r="C36" s="22" t="s">
        <v>186</v>
      </c>
      <c r="D36" s="23"/>
      <c r="E36" s="24"/>
      <c r="F36" s="25">
        <f t="shared" si="2"/>
        <v>0</v>
      </c>
      <c r="G36" s="117"/>
    </row>
    <row r="37" spans="1:7" ht="14.25" thickBot="1" thickTop="1">
      <c r="A37" s="116"/>
      <c r="B37" s="26" t="s">
        <v>181</v>
      </c>
      <c r="C37" s="22" t="s">
        <v>186</v>
      </c>
      <c r="D37" s="23"/>
      <c r="E37" s="24"/>
      <c r="F37" s="25">
        <f t="shared" si="2"/>
        <v>0</v>
      </c>
      <c r="G37" s="117"/>
    </row>
    <row r="38" spans="1:7" ht="14.25" thickBot="1" thickTop="1">
      <c r="A38" s="116"/>
      <c r="B38" s="26" t="s">
        <v>182</v>
      </c>
      <c r="C38" s="22" t="s">
        <v>186</v>
      </c>
      <c r="D38" s="23"/>
      <c r="E38" s="24"/>
      <c r="F38" s="25">
        <f t="shared" si="2"/>
        <v>0</v>
      </c>
      <c r="G38" s="117"/>
    </row>
    <row r="39" spans="1:7" ht="14.25" thickBot="1" thickTop="1">
      <c r="A39" s="116"/>
      <c r="B39" s="26" t="s">
        <v>183</v>
      </c>
      <c r="C39" s="22" t="s">
        <v>186</v>
      </c>
      <c r="D39" s="23"/>
      <c r="E39" s="24"/>
      <c r="F39" s="25">
        <f t="shared" si="2"/>
        <v>0</v>
      </c>
      <c r="G39" s="117"/>
    </row>
    <row r="40" spans="1:7" ht="14.25" thickBot="1" thickTop="1">
      <c r="A40" s="116"/>
      <c r="B40" s="26" t="s">
        <v>185</v>
      </c>
      <c r="C40" s="22" t="s">
        <v>25</v>
      </c>
      <c r="D40" s="23"/>
      <c r="E40" s="24"/>
      <c r="F40" s="25">
        <f t="shared" si="2"/>
        <v>0</v>
      </c>
      <c r="G40" s="117"/>
    </row>
    <row r="41" spans="1:7" ht="14.25" thickBot="1" thickTop="1">
      <c r="A41" s="116"/>
      <c r="B41" s="26"/>
      <c r="C41" s="22"/>
      <c r="D41" s="23"/>
      <c r="E41" s="24"/>
      <c r="F41" s="25">
        <f t="shared" si="2"/>
        <v>0</v>
      </c>
      <c r="G41" s="117"/>
    </row>
    <row r="42" spans="1:7" ht="14.25" thickBot="1" thickTop="1">
      <c r="A42" s="116"/>
      <c r="B42" s="26"/>
      <c r="C42" s="22"/>
      <c r="D42" s="23"/>
      <c r="E42" s="24"/>
      <c r="F42" s="25">
        <f t="shared" si="2"/>
        <v>0</v>
      </c>
      <c r="G42" s="117"/>
    </row>
    <row r="43" spans="1:7" ht="14.25" thickBot="1" thickTop="1">
      <c r="A43" s="116"/>
      <c r="B43" s="26"/>
      <c r="C43" s="22"/>
      <c r="D43" s="23"/>
      <c r="E43" s="24"/>
      <c r="F43" s="25">
        <f t="shared" si="2"/>
        <v>0</v>
      </c>
      <c r="G43" s="117"/>
    </row>
    <row r="44" spans="1:7" ht="14.25" thickBot="1" thickTop="1">
      <c r="A44" s="116"/>
      <c r="B44" s="26"/>
      <c r="C44" s="22"/>
      <c r="D44" s="23"/>
      <c r="E44" s="24"/>
      <c r="F44" s="25">
        <f t="shared" si="2"/>
        <v>0</v>
      </c>
      <c r="G44" s="117"/>
    </row>
    <row r="45" spans="1:7" ht="14.25" thickBot="1" thickTop="1">
      <c r="A45" s="116"/>
      <c r="B45" s="26"/>
      <c r="C45" s="22"/>
      <c r="D45" s="23"/>
      <c r="E45" s="24"/>
      <c r="F45" s="25"/>
      <c r="G45" s="117"/>
    </row>
    <row r="46" spans="1:7" ht="14.25" thickBot="1" thickTop="1">
      <c r="A46" s="116"/>
      <c r="B46" s="27" t="s">
        <v>24</v>
      </c>
      <c r="C46" s="17" t="s">
        <v>25</v>
      </c>
      <c r="D46" s="23">
        <v>1</v>
      </c>
      <c r="E46" s="18">
        <v>0</v>
      </c>
      <c r="F46" s="18">
        <f>+E46*D46</f>
        <v>0</v>
      </c>
      <c r="G46" s="117"/>
    </row>
    <row r="47" spans="1:7" ht="14.25" thickBot="1" thickTop="1">
      <c r="A47" s="116"/>
      <c r="B47" s="13" t="s">
        <v>26</v>
      </c>
      <c r="C47" s="14"/>
      <c r="D47" s="14"/>
      <c r="E47" s="15"/>
      <c r="F47" s="16">
        <f>SUM(F31:F46)</f>
        <v>0</v>
      </c>
      <c r="G47" s="117"/>
    </row>
    <row r="48" spans="1:7" ht="13.5" thickTop="1">
      <c r="A48" s="116"/>
      <c r="B48" s="9"/>
      <c r="C48" s="9"/>
      <c r="D48" s="9"/>
      <c r="E48" s="9"/>
      <c r="F48" s="9"/>
      <c r="G48" s="117"/>
    </row>
    <row r="49" spans="1:7" ht="13.5" thickBot="1">
      <c r="A49" s="116"/>
      <c r="B49" s="9"/>
      <c r="C49" s="9"/>
      <c r="D49" s="9"/>
      <c r="E49" s="9"/>
      <c r="F49" s="9"/>
      <c r="G49" s="117"/>
    </row>
    <row r="50" spans="1:7" ht="14.25" thickBot="1" thickTop="1">
      <c r="A50" s="116"/>
      <c r="B50" s="9"/>
      <c r="C50" s="13" t="s">
        <v>27</v>
      </c>
      <c r="D50" s="28"/>
      <c r="E50" s="29"/>
      <c r="F50" s="30">
        <f>+(F47+F27+F17)/E5</f>
        <v>168000</v>
      </c>
      <c r="G50" s="117"/>
    </row>
    <row r="51" spans="1:7" ht="14.25" thickBot="1" thickTop="1">
      <c r="A51" s="116"/>
      <c r="B51" s="9"/>
      <c r="C51" s="13" t="s">
        <v>28</v>
      </c>
      <c r="D51" s="28"/>
      <c r="E51" s="31">
        <f>+'APU 1.0.11'!E49</f>
        <v>0.25</v>
      </c>
      <c r="F51" s="30">
        <f>+F50*E51</f>
        <v>42000</v>
      </c>
      <c r="G51" s="117"/>
    </row>
    <row r="52" spans="1:7" ht="14.25" thickBot="1" thickTop="1">
      <c r="A52" s="116"/>
      <c r="B52" s="9"/>
      <c r="C52" s="13" t="s">
        <v>29</v>
      </c>
      <c r="D52" s="28"/>
      <c r="E52" s="29"/>
      <c r="F52" s="30">
        <f>SUM(F50:F51)</f>
        <v>210000</v>
      </c>
      <c r="G52" s="117"/>
    </row>
    <row r="53" spans="1:7" ht="13.5" thickTop="1">
      <c r="A53" s="116"/>
      <c r="B53" s="3"/>
      <c r="C53" s="2"/>
      <c r="D53" s="2"/>
      <c r="E53" s="2"/>
      <c r="F53" s="33"/>
      <c r="G53" s="117"/>
    </row>
    <row r="54" spans="1:7" ht="13.5" thickBot="1">
      <c r="A54" s="120"/>
      <c r="B54" s="121"/>
      <c r="C54" s="121"/>
      <c r="D54" s="121"/>
      <c r="E54" s="121"/>
      <c r="F54" s="121"/>
      <c r="G54" s="122"/>
    </row>
  </sheetData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G48"/>
  <sheetViews>
    <sheetView zoomScalePageLayoutView="0" workbookViewId="0" topLeftCell="A1">
      <selection activeCell="F5" sqref="F5"/>
    </sheetView>
  </sheetViews>
  <sheetFormatPr defaultColWidth="11.421875" defaultRowHeight="12.75"/>
  <cols>
    <col min="1" max="1" width="15.00390625" style="0" bestFit="1" customWidth="1"/>
    <col min="2" max="2" width="42.7109375" style="0" bestFit="1" customWidth="1"/>
    <col min="6" max="6" width="14.7109375" style="0" bestFit="1" customWidth="1"/>
  </cols>
  <sheetData>
    <row r="1" spans="1:7" ht="12.75">
      <c r="A1" s="165"/>
      <c r="B1" s="166"/>
      <c r="C1" s="166"/>
      <c r="D1" s="166"/>
      <c r="E1" s="166"/>
      <c r="F1" s="166"/>
      <c r="G1" s="167"/>
    </row>
    <row r="2" spans="1:7" ht="12.75">
      <c r="A2" s="116"/>
      <c r="B2" s="2" t="s">
        <v>9</v>
      </c>
      <c r="C2" s="3"/>
      <c r="D2" s="2" t="str">
        <f>+PRESENTACION!A37</f>
        <v>1.0.13</v>
      </c>
      <c r="E2" s="4" t="s">
        <v>0</v>
      </c>
      <c r="F2" s="5">
        <f ca="1">TODAY()</f>
        <v>41465</v>
      </c>
      <c r="G2" s="168"/>
    </row>
    <row r="3" spans="1:7" ht="13.5" thickBot="1">
      <c r="A3" s="116"/>
      <c r="B3" s="3"/>
      <c r="C3" s="3"/>
      <c r="D3" s="3"/>
      <c r="E3" s="3"/>
      <c r="F3" s="3"/>
      <c r="G3" s="117"/>
    </row>
    <row r="4" spans="1:7" ht="14.25" thickBot="1" thickTop="1">
      <c r="A4" s="118" t="s">
        <v>10</v>
      </c>
      <c r="B4" s="1" t="str">
        <f>+PRESENTACION!B37</f>
        <v>Hormigon H30 Fundaciones</v>
      </c>
      <c r="C4" s="3"/>
      <c r="D4" s="3"/>
      <c r="E4" s="161" t="s">
        <v>11</v>
      </c>
      <c r="F4" s="162" t="s">
        <v>12</v>
      </c>
      <c r="G4" s="117"/>
    </row>
    <row r="5" spans="1:7" ht="14.25" thickBot="1" thickTop="1">
      <c r="A5" s="116"/>
      <c r="B5" s="3"/>
      <c r="C5" s="3"/>
      <c r="D5" s="3"/>
      <c r="E5" s="163">
        <f>+PRESENTACION!D37</f>
        <v>1</v>
      </c>
      <c r="F5" s="164" t="str">
        <f>+PRESENTACION!C37</f>
        <v>M3</v>
      </c>
      <c r="G5" s="117"/>
    </row>
    <row r="6" spans="1:7" ht="14.25" thickBot="1" thickTop="1">
      <c r="A6" s="116"/>
      <c r="B6" s="3"/>
      <c r="C6" s="3"/>
      <c r="D6" s="3"/>
      <c r="E6" s="3"/>
      <c r="F6" s="3"/>
      <c r="G6" s="117"/>
    </row>
    <row r="7" spans="1:7" ht="13.5" thickBot="1">
      <c r="A7" s="116"/>
      <c r="B7" s="157" t="s">
        <v>189</v>
      </c>
      <c r="C7" s="158">
        <v>1.2</v>
      </c>
      <c r="D7" s="3"/>
      <c r="E7" s="3"/>
      <c r="F7" s="3"/>
      <c r="G7" s="117"/>
    </row>
    <row r="8" spans="1:7" ht="13.5" thickBot="1">
      <c r="A8" s="116"/>
      <c r="B8" s="8" t="s">
        <v>13</v>
      </c>
      <c r="C8" s="9"/>
      <c r="D8" s="9"/>
      <c r="E8" s="9"/>
      <c r="F8" s="9"/>
      <c r="G8" s="117"/>
    </row>
    <row r="9" spans="1:7" ht="14.25" thickBot="1" thickTop="1">
      <c r="A9" s="169" t="s">
        <v>134</v>
      </c>
      <c r="B9" s="10" t="s">
        <v>14</v>
      </c>
      <c r="C9" s="11" t="s">
        <v>12</v>
      </c>
      <c r="D9" s="11" t="s">
        <v>11</v>
      </c>
      <c r="E9" s="11" t="s">
        <v>15</v>
      </c>
      <c r="F9" s="11" t="s">
        <v>16</v>
      </c>
      <c r="G9" s="117"/>
    </row>
    <row r="10" spans="1:7" ht="14.25" thickBot="1" thickTop="1">
      <c r="A10" s="172">
        <v>1</v>
      </c>
      <c r="B10" s="10" t="str">
        <f>+'Calculo Vaor HH Costo Empresa'!C17</f>
        <v>Supervisor OOCC</v>
      </c>
      <c r="C10" s="11" t="s">
        <v>17</v>
      </c>
      <c r="D10" s="11">
        <f>8*30*C7*A10</f>
        <v>288</v>
      </c>
      <c r="E10" s="12">
        <f>+'Calculo Vaor HH Costo Empresa'!N17</f>
        <v>9397.183641975307</v>
      </c>
      <c r="F10" s="12">
        <f>+E10*D10</f>
        <v>2706388.8888888885</v>
      </c>
      <c r="G10" s="117"/>
    </row>
    <row r="11" spans="1:7" ht="14.25" thickBot="1" thickTop="1">
      <c r="A11" s="172">
        <v>1</v>
      </c>
      <c r="B11" s="10" t="str">
        <f>+'Calculo Vaor HH Costo Empresa'!C18</f>
        <v>Capataz OOCC</v>
      </c>
      <c r="C11" s="11" t="s">
        <v>17</v>
      </c>
      <c r="D11" s="11">
        <f>8*30*C7*A11</f>
        <v>288</v>
      </c>
      <c r="E11" s="12">
        <f>+'Calculo Vaor HH Costo Empresa'!N18</f>
        <v>8271.604938271605</v>
      </c>
      <c r="F11" s="12">
        <f aca="true" t="shared" si="0" ref="F11:F16">+E11*D11</f>
        <v>2382222.222222222</v>
      </c>
      <c r="G11" s="117"/>
    </row>
    <row r="12" spans="1:7" ht="14.25" thickBot="1" thickTop="1">
      <c r="A12" s="172">
        <v>1</v>
      </c>
      <c r="B12" s="10" t="str">
        <f>+'Calculo Vaor HH Costo Empresa'!C19</f>
        <v>Maestro OOCC</v>
      </c>
      <c r="C12" s="11" t="s">
        <v>17</v>
      </c>
      <c r="D12" s="11">
        <f>8*30*C7*A12</f>
        <v>288</v>
      </c>
      <c r="E12" s="12">
        <f>+'Calculo Vaor HH Costo Empresa'!N19</f>
        <v>7545.331790123458</v>
      </c>
      <c r="F12" s="12">
        <f t="shared" si="0"/>
        <v>2173055.555555556</v>
      </c>
      <c r="G12" s="117"/>
    </row>
    <row r="13" spans="1:7" ht="14.25" thickBot="1" thickTop="1">
      <c r="A13" s="172">
        <v>1</v>
      </c>
      <c r="B13" s="10" t="str">
        <f>+'Calculo Vaor HH Costo Empresa'!C20</f>
        <v>Operario OOCC</v>
      </c>
      <c r="C13" s="11" t="s">
        <v>17</v>
      </c>
      <c r="D13" s="11">
        <f>8*30*C7*A13</f>
        <v>288</v>
      </c>
      <c r="E13" s="12">
        <f>+'Calculo Vaor HH Costo Empresa'!N20</f>
        <v>5221.257716049383</v>
      </c>
      <c r="F13" s="12">
        <f t="shared" si="0"/>
        <v>1503722.2222222222</v>
      </c>
      <c r="G13" s="117"/>
    </row>
    <row r="14" spans="1:7" ht="14.25" thickBot="1" thickTop="1">
      <c r="A14" s="172">
        <v>1</v>
      </c>
      <c r="B14" s="10"/>
      <c r="C14" s="11" t="s">
        <v>17</v>
      </c>
      <c r="D14" s="11"/>
      <c r="E14" s="12"/>
      <c r="F14" s="12">
        <f t="shared" si="0"/>
        <v>0</v>
      </c>
      <c r="G14" s="117"/>
    </row>
    <row r="15" spans="1:7" ht="14.25" thickBot="1" thickTop="1">
      <c r="A15" s="116"/>
      <c r="B15" s="10"/>
      <c r="C15" s="11" t="s">
        <v>17</v>
      </c>
      <c r="D15" s="11"/>
      <c r="E15" s="12"/>
      <c r="F15" s="12">
        <f t="shared" si="0"/>
        <v>0</v>
      </c>
      <c r="G15" s="117"/>
    </row>
    <row r="16" spans="1:7" ht="14.25" thickBot="1" thickTop="1">
      <c r="A16" s="116"/>
      <c r="B16" s="10"/>
      <c r="C16" s="11" t="s">
        <v>17</v>
      </c>
      <c r="D16" s="11"/>
      <c r="E16" s="12"/>
      <c r="F16" s="12">
        <f t="shared" si="0"/>
        <v>0</v>
      </c>
      <c r="G16" s="117"/>
    </row>
    <row r="17" spans="1:7" ht="14.25" thickBot="1" thickTop="1">
      <c r="A17" s="116"/>
      <c r="B17" s="13" t="s">
        <v>18</v>
      </c>
      <c r="C17" s="14"/>
      <c r="D17" s="14"/>
      <c r="E17" s="15"/>
      <c r="F17" s="16">
        <f>SUM(F10:F16)</f>
        <v>8765388.888888888</v>
      </c>
      <c r="G17" s="117"/>
    </row>
    <row r="18" spans="1:7" ht="13.5" thickTop="1">
      <c r="A18" s="116"/>
      <c r="B18" s="9"/>
      <c r="C18" s="9"/>
      <c r="D18" s="9"/>
      <c r="E18" s="9"/>
      <c r="F18" s="9"/>
      <c r="G18" s="117"/>
    </row>
    <row r="19" spans="1:7" ht="13.5" thickBot="1">
      <c r="A19" s="116"/>
      <c r="B19" s="8" t="s">
        <v>19</v>
      </c>
      <c r="C19" s="9"/>
      <c r="D19" s="9"/>
      <c r="E19" s="9"/>
      <c r="F19" s="9"/>
      <c r="G19" s="117"/>
    </row>
    <row r="20" spans="1:7" ht="14.25" thickBot="1" thickTop="1">
      <c r="A20" s="169" t="s">
        <v>142</v>
      </c>
      <c r="B20" s="10" t="s">
        <v>14</v>
      </c>
      <c r="C20" s="11" t="s">
        <v>12</v>
      </c>
      <c r="D20" s="11" t="s">
        <v>11</v>
      </c>
      <c r="E20" s="11" t="s">
        <v>15</v>
      </c>
      <c r="F20" s="11" t="s">
        <v>16</v>
      </c>
      <c r="G20" s="117"/>
    </row>
    <row r="21" spans="1:7" ht="14.25" thickBot="1" thickTop="1">
      <c r="A21" s="172">
        <v>1</v>
      </c>
      <c r="B21" s="10" t="s">
        <v>20</v>
      </c>
      <c r="C21" s="17" t="s">
        <v>21</v>
      </c>
      <c r="D21" s="11">
        <f>+D11+D12+D13</f>
        <v>864</v>
      </c>
      <c r="E21" s="11">
        <v>150</v>
      </c>
      <c r="F21" s="18">
        <f aca="true" t="shared" si="1" ref="F21:F26">+E21*D21</f>
        <v>129600</v>
      </c>
      <c r="G21" s="117"/>
    </row>
    <row r="22" spans="1:7" ht="14.25" thickBot="1" thickTop="1">
      <c r="A22" s="172">
        <v>1</v>
      </c>
      <c r="B22" s="19" t="s">
        <v>22</v>
      </c>
      <c r="C22" s="17" t="s">
        <v>21</v>
      </c>
      <c r="D22" s="20"/>
      <c r="E22" s="18"/>
      <c r="F22" s="18">
        <f t="shared" si="1"/>
        <v>0</v>
      </c>
      <c r="G22" s="117"/>
    </row>
    <row r="23" spans="1:7" ht="14.25" thickBot="1" thickTop="1">
      <c r="A23" s="172">
        <v>1</v>
      </c>
      <c r="B23" s="19" t="s">
        <v>23</v>
      </c>
      <c r="C23" s="17" t="s">
        <v>21</v>
      </c>
      <c r="D23" s="20">
        <f>+D10+D11+D12+D13+D14+D15</f>
        <v>1152</v>
      </c>
      <c r="E23" s="18">
        <v>62.5</v>
      </c>
      <c r="F23" s="18">
        <f t="shared" si="1"/>
        <v>72000</v>
      </c>
      <c r="G23" s="117"/>
    </row>
    <row r="24" spans="1:7" ht="14.25" thickBot="1" thickTop="1">
      <c r="A24" s="172">
        <v>1</v>
      </c>
      <c r="B24" s="19" t="s">
        <v>190</v>
      </c>
      <c r="C24" s="17" t="s">
        <v>21</v>
      </c>
      <c r="D24" s="20">
        <f>8*30*C7*A24</f>
        <v>288</v>
      </c>
      <c r="E24" s="18"/>
      <c r="F24" s="18">
        <f t="shared" si="1"/>
        <v>0</v>
      </c>
      <c r="G24" s="117"/>
    </row>
    <row r="25" spans="1:7" ht="14.25" thickBot="1" thickTop="1">
      <c r="A25" s="172">
        <v>1</v>
      </c>
      <c r="B25" s="19"/>
      <c r="C25" s="17" t="s">
        <v>21</v>
      </c>
      <c r="D25" s="20"/>
      <c r="E25" s="18"/>
      <c r="F25" s="18">
        <f t="shared" si="1"/>
        <v>0</v>
      </c>
      <c r="G25" s="117"/>
    </row>
    <row r="26" spans="1:7" ht="14.25" thickBot="1" thickTop="1">
      <c r="A26" s="172">
        <v>1</v>
      </c>
      <c r="B26" s="19"/>
      <c r="C26" s="17"/>
      <c r="D26" s="20"/>
      <c r="E26" s="18"/>
      <c r="F26" s="18">
        <f t="shared" si="1"/>
        <v>0</v>
      </c>
      <c r="G26" s="117"/>
    </row>
    <row r="27" spans="1:7" ht="14.25" thickBot="1" thickTop="1">
      <c r="A27" s="116"/>
      <c r="B27" s="13" t="s">
        <v>19</v>
      </c>
      <c r="C27" s="14"/>
      <c r="D27" s="14"/>
      <c r="E27" s="15"/>
      <c r="F27" s="18">
        <f>SUM(F21:F26)</f>
        <v>201600</v>
      </c>
      <c r="G27" s="119"/>
    </row>
    <row r="28" spans="1:7" ht="13.5" thickTop="1">
      <c r="A28" s="116"/>
      <c r="B28" s="9"/>
      <c r="C28" s="9"/>
      <c r="D28" s="9"/>
      <c r="E28" s="9"/>
      <c r="F28" s="9"/>
      <c r="G28" s="117"/>
    </row>
    <row r="29" spans="1:7" ht="13.5" thickBot="1">
      <c r="A29" s="116"/>
      <c r="B29" s="8" t="s">
        <v>24</v>
      </c>
      <c r="C29" s="9"/>
      <c r="D29" s="9"/>
      <c r="E29" s="9"/>
      <c r="F29" s="9"/>
      <c r="G29" s="117"/>
    </row>
    <row r="30" spans="1:7" ht="14.25" thickBot="1" thickTop="1">
      <c r="A30" s="116"/>
      <c r="B30" s="10" t="s">
        <v>14</v>
      </c>
      <c r="C30" s="11" t="s">
        <v>12</v>
      </c>
      <c r="D30" s="11" t="s">
        <v>11</v>
      </c>
      <c r="E30" s="11" t="s">
        <v>15</v>
      </c>
      <c r="F30" s="11" t="s">
        <v>16</v>
      </c>
      <c r="G30" s="117"/>
    </row>
    <row r="31" spans="1:7" ht="14.25" thickBot="1" thickTop="1">
      <c r="A31" s="116"/>
      <c r="B31" s="21" t="s">
        <v>57</v>
      </c>
      <c r="C31" s="160" t="str">
        <f>+F5</f>
        <v>M3</v>
      </c>
      <c r="D31" s="23">
        <f>+E5</f>
        <v>1</v>
      </c>
      <c r="E31" s="24"/>
      <c r="F31" s="25">
        <f>+E31*D31</f>
        <v>0</v>
      </c>
      <c r="G31" s="117"/>
    </row>
    <row r="32" spans="1:7" ht="14.25" thickBot="1" thickTop="1">
      <c r="A32" s="116"/>
      <c r="B32" s="26"/>
      <c r="C32" s="160"/>
      <c r="D32" s="23"/>
      <c r="E32" s="24"/>
      <c r="F32" s="25">
        <f aca="true" t="shared" si="2" ref="F32:F38">+E32*D32</f>
        <v>0</v>
      </c>
      <c r="G32" s="117"/>
    </row>
    <row r="33" spans="1:7" ht="14.25" thickBot="1" thickTop="1">
      <c r="A33" s="116"/>
      <c r="B33" s="26"/>
      <c r="C33" s="160"/>
      <c r="D33" s="23"/>
      <c r="E33" s="24"/>
      <c r="F33" s="25">
        <f t="shared" si="2"/>
        <v>0</v>
      </c>
      <c r="G33" s="117"/>
    </row>
    <row r="34" spans="1:7" ht="14.25" thickBot="1" thickTop="1">
      <c r="A34" s="116"/>
      <c r="B34" s="26"/>
      <c r="C34" s="22"/>
      <c r="D34" s="23"/>
      <c r="E34" s="24"/>
      <c r="F34" s="25">
        <f t="shared" si="2"/>
        <v>0</v>
      </c>
      <c r="G34" s="117"/>
    </row>
    <row r="35" spans="1:7" ht="14.25" thickBot="1" thickTop="1">
      <c r="A35" s="116"/>
      <c r="B35" s="26"/>
      <c r="C35" s="22"/>
      <c r="D35" s="23"/>
      <c r="E35" s="24"/>
      <c r="F35" s="25">
        <f t="shared" si="2"/>
        <v>0</v>
      </c>
      <c r="G35" s="117"/>
    </row>
    <row r="36" spans="1:7" ht="14.25" thickBot="1" thickTop="1">
      <c r="A36" s="116"/>
      <c r="B36" s="26"/>
      <c r="C36" s="22"/>
      <c r="D36" s="23"/>
      <c r="E36" s="24"/>
      <c r="F36" s="25">
        <f t="shared" si="2"/>
        <v>0</v>
      </c>
      <c r="G36" s="117"/>
    </row>
    <row r="37" spans="1:7" ht="14.25" thickBot="1" thickTop="1">
      <c r="A37" s="116"/>
      <c r="B37" s="26"/>
      <c r="C37" s="22"/>
      <c r="D37" s="23"/>
      <c r="E37" s="24"/>
      <c r="F37" s="25">
        <f t="shared" si="2"/>
        <v>0</v>
      </c>
      <c r="G37" s="117"/>
    </row>
    <row r="38" spans="1:7" ht="14.25" thickBot="1" thickTop="1">
      <c r="A38" s="116"/>
      <c r="B38" s="26"/>
      <c r="C38" s="22"/>
      <c r="D38" s="23"/>
      <c r="E38" s="24"/>
      <c r="F38" s="25">
        <f t="shared" si="2"/>
        <v>0</v>
      </c>
      <c r="G38" s="117"/>
    </row>
    <row r="39" spans="1:7" ht="14.25" thickBot="1" thickTop="1">
      <c r="A39" s="116"/>
      <c r="B39" s="26"/>
      <c r="C39" s="22"/>
      <c r="D39" s="23"/>
      <c r="E39" s="24"/>
      <c r="F39" s="25"/>
      <c r="G39" s="117"/>
    </row>
    <row r="40" spans="1:7" ht="14.25" thickBot="1" thickTop="1">
      <c r="A40" s="116"/>
      <c r="B40" s="27" t="s">
        <v>24</v>
      </c>
      <c r="C40" s="17" t="s">
        <v>25</v>
      </c>
      <c r="D40" s="23">
        <v>1</v>
      </c>
      <c r="E40" s="18">
        <v>0</v>
      </c>
      <c r="F40" s="18">
        <f>+E40*D40</f>
        <v>0</v>
      </c>
      <c r="G40" s="117"/>
    </row>
    <row r="41" spans="1:7" ht="14.25" thickBot="1" thickTop="1">
      <c r="A41" s="116"/>
      <c r="B41" s="13" t="s">
        <v>26</v>
      </c>
      <c r="C41" s="14"/>
      <c r="D41" s="14"/>
      <c r="E41" s="15"/>
      <c r="F41" s="16">
        <f>SUM(F31:F40)</f>
        <v>0</v>
      </c>
      <c r="G41" s="117"/>
    </row>
    <row r="42" spans="1:7" ht="13.5" thickTop="1">
      <c r="A42" s="116"/>
      <c r="B42" s="9"/>
      <c r="C42" s="9"/>
      <c r="D42" s="9"/>
      <c r="E42" s="9"/>
      <c r="F42" s="9"/>
      <c r="G42" s="117"/>
    </row>
    <row r="43" spans="1:7" ht="13.5" thickBot="1">
      <c r="A43" s="116"/>
      <c r="B43" s="9"/>
      <c r="C43" s="9"/>
      <c r="D43" s="9"/>
      <c r="E43" s="9"/>
      <c r="F43" s="9"/>
      <c r="G43" s="117"/>
    </row>
    <row r="44" spans="1:7" ht="14.25" thickBot="1" thickTop="1">
      <c r="A44" s="116"/>
      <c r="B44" s="9"/>
      <c r="C44" s="13" t="s">
        <v>27</v>
      </c>
      <c r="D44" s="28"/>
      <c r="E44" s="29"/>
      <c r="F44" s="30">
        <f>+(F41+F27+F17)/E5</f>
        <v>8966988.888888888</v>
      </c>
      <c r="G44" s="117"/>
    </row>
    <row r="45" spans="1:7" ht="14.25" thickBot="1" thickTop="1">
      <c r="A45" s="116"/>
      <c r="B45" s="9"/>
      <c r="C45" s="13" t="s">
        <v>28</v>
      </c>
      <c r="D45" s="28"/>
      <c r="E45" s="31">
        <f>+'APU 1.0.12'!E51</f>
        <v>0.25</v>
      </c>
      <c r="F45" s="30">
        <f>+F44*E45</f>
        <v>2241747.222222222</v>
      </c>
      <c r="G45" s="117"/>
    </row>
    <row r="46" spans="1:7" ht="14.25" thickBot="1" thickTop="1">
      <c r="A46" s="116"/>
      <c r="B46" s="9"/>
      <c r="C46" s="13" t="s">
        <v>29</v>
      </c>
      <c r="D46" s="28"/>
      <c r="E46" s="29"/>
      <c r="F46" s="32">
        <f>SUM(F44:F45)</f>
        <v>11208736.11111111</v>
      </c>
      <c r="G46" s="117"/>
    </row>
    <row r="47" spans="1:7" ht="13.5" thickTop="1">
      <c r="A47" s="116"/>
      <c r="B47" s="3"/>
      <c r="C47" s="2"/>
      <c r="D47" s="2"/>
      <c r="E47" s="2"/>
      <c r="F47" s="33"/>
      <c r="G47" s="117"/>
    </row>
    <row r="48" spans="1:7" ht="13.5" thickBot="1">
      <c r="A48" s="120"/>
      <c r="B48" s="121"/>
      <c r="C48" s="121"/>
      <c r="D48" s="121"/>
      <c r="E48" s="121"/>
      <c r="F48" s="121"/>
      <c r="G48" s="122"/>
    </row>
  </sheetData>
  <sheetProtection/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G48"/>
  <sheetViews>
    <sheetView zoomScale="90" zoomScaleNormal="90" zoomScalePageLayoutView="0" workbookViewId="0" topLeftCell="A1">
      <selection activeCell="F5" sqref="F5"/>
    </sheetView>
  </sheetViews>
  <sheetFormatPr defaultColWidth="11.421875" defaultRowHeight="12.75"/>
  <cols>
    <col min="1" max="1" width="15.00390625" style="0" bestFit="1" customWidth="1"/>
    <col min="2" max="2" width="41.00390625" style="0" bestFit="1" customWidth="1"/>
    <col min="6" max="6" width="18.140625" style="0" bestFit="1" customWidth="1"/>
  </cols>
  <sheetData>
    <row r="1" spans="1:7" ht="12.75">
      <c r="A1" s="165"/>
      <c r="B1" s="166"/>
      <c r="C1" s="166"/>
      <c r="D1" s="166"/>
      <c r="E1" s="166"/>
      <c r="F1" s="166"/>
      <c r="G1" s="167"/>
    </row>
    <row r="2" spans="1:7" ht="12.75">
      <c r="A2" s="116"/>
      <c r="B2" s="2" t="s">
        <v>9</v>
      </c>
      <c r="C2" s="3"/>
      <c r="D2" s="2" t="e">
        <f>+PRESENTACION!#REF!</f>
        <v>#REF!</v>
      </c>
      <c r="E2" s="4" t="s">
        <v>0</v>
      </c>
      <c r="F2" s="5">
        <f ca="1">TODAY()</f>
        <v>41465</v>
      </c>
      <c r="G2" s="168"/>
    </row>
    <row r="3" spans="1:7" ht="13.5" thickBot="1">
      <c r="A3" s="116"/>
      <c r="B3" s="3"/>
      <c r="C3" s="3"/>
      <c r="D3" s="3"/>
      <c r="E3" s="3"/>
      <c r="F3" s="3"/>
      <c r="G3" s="117"/>
    </row>
    <row r="4" spans="1:7" ht="14.25" thickBot="1" thickTop="1">
      <c r="A4" s="118" t="s">
        <v>10</v>
      </c>
      <c r="B4" s="1" t="e">
        <f>+PRESENTACION!#REF!</f>
        <v>#REF!</v>
      </c>
      <c r="C4" s="3"/>
      <c r="D4" s="3"/>
      <c r="E4" s="161" t="s">
        <v>11</v>
      </c>
      <c r="F4" s="162" t="s">
        <v>12</v>
      </c>
      <c r="G4" s="117"/>
    </row>
    <row r="5" spans="1:7" ht="14.25" thickBot="1" thickTop="1">
      <c r="A5" s="116"/>
      <c r="B5" s="3"/>
      <c r="C5" s="3"/>
      <c r="D5" s="3"/>
      <c r="E5" s="163" t="e">
        <f>+PRESENTACION!#REF!</f>
        <v>#REF!</v>
      </c>
      <c r="F5" s="164" t="e">
        <f>+PRESENTACION!#REF!</f>
        <v>#REF!</v>
      </c>
      <c r="G5" s="117"/>
    </row>
    <row r="6" spans="1:7" ht="14.25" thickBot="1" thickTop="1">
      <c r="A6" s="116"/>
      <c r="B6" s="3"/>
      <c r="C6" s="3"/>
      <c r="D6" s="3"/>
      <c r="E6" s="3"/>
      <c r="F6" s="3"/>
      <c r="G6" s="117"/>
    </row>
    <row r="7" spans="1:7" ht="13.5" thickBot="1">
      <c r="A7" s="116"/>
      <c r="B7" s="192" t="s">
        <v>189</v>
      </c>
      <c r="C7" s="193">
        <v>0.6</v>
      </c>
      <c r="D7" s="194"/>
      <c r="E7" s="194"/>
      <c r="F7" s="194"/>
      <c r="G7" s="117"/>
    </row>
    <row r="8" spans="1:7" ht="13.5" thickBot="1">
      <c r="A8" s="116"/>
      <c r="B8" s="195" t="s">
        <v>13</v>
      </c>
      <c r="C8" s="196"/>
      <c r="D8" s="196"/>
      <c r="E8" s="196"/>
      <c r="F8" s="196"/>
      <c r="G8" s="117"/>
    </row>
    <row r="9" spans="1:7" ht="14.25" thickBot="1" thickTop="1">
      <c r="A9" s="169" t="s">
        <v>134</v>
      </c>
      <c r="B9" s="197" t="s">
        <v>14</v>
      </c>
      <c r="C9" s="198" t="s">
        <v>12</v>
      </c>
      <c r="D9" s="198" t="s">
        <v>11</v>
      </c>
      <c r="E9" s="198" t="s">
        <v>15</v>
      </c>
      <c r="F9" s="198" t="s">
        <v>16</v>
      </c>
      <c r="G9" s="117"/>
    </row>
    <row r="10" spans="1:7" ht="14.25" thickBot="1" thickTop="1">
      <c r="A10" s="172">
        <v>1</v>
      </c>
      <c r="B10" s="197" t="str">
        <f>+'Calculo Vaor HH Costo Empresa'!C17</f>
        <v>Supervisor OOCC</v>
      </c>
      <c r="C10" s="198" t="s">
        <v>17</v>
      </c>
      <c r="D10" s="198">
        <f>8*30*C7*A10</f>
        <v>144</v>
      </c>
      <c r="E10" s="199">
        <f>+'Calculo Vaor HH Costo Empresa'!N17</f>
        <v>9397.183641975307</v>
      </c>
      <c r="F10" s="199">
        <f>+E10*D10</f>
        <v>1353194.4444444443</v>
      </c>
      <c r="G10" s="117"/>
    </row>
    <row r="11" spans="1:7" ht="14.25" thickBot="1" thickTop="1">
      <c r="A11" s="172">
        <v>1</v>
      </c>
      <c r="B11" s="197" t="str">
        <f>+'Calculo Vaor HH Costo Empresa'!C18</f>
        <v>Capataz OOCC</v>
      </c>
      <c r="C11" s="198" t="s">
        <v>17</v>
      </c>
      <c r="D11" s="198">
        <f>8*30*C7*A11</f>
        <v>144</v>
      </c>
      <c r="E11" s="199">
        <f>+'Calculo Vaor HH Costo Empresa'!N18</f>
        <v>8271.604938271605</v>
      </c>
      <c r="F11" s="199">
        <f aca="true" t="shared" si="0" ref="F11:F16">+E11*D11</f>
        <v>1191111.111111111</v>
      </c>
      <c r="G11" s="117"/>
    </row>
    <row r="12" spans="1:7" ht="14.25" thickBot="1" thickTop="1">
      <c r="A12" s="172">
        <v>1</v>
      </c>
      <c r="B12" s="197" t="str">
        <f>+'Calculo Vaor HH Costo Empresa'!C19</f>
        <v>Maestro OOCC</v>
      </c>
      <c r="C12" s="198" t="s">
        <v>17</v>
      </c>
      <c r="D12" s="198">
        <f>8*30*C7*A12</f>
        <v>144</v>
      </c>
      <c r="E12" s="199">
        <f>+'Calculo Vaor HH Costo Empresa'!N19</f>
        <v>7545.331790123458</v>
      </c>
      <c r="F12" s="199">
        <f t="shared" si="0"/>
        <v>1086527.777777778</v>
      </c>
      <c r="G12" s="117"/>
    </row>
    <row r="13" spans="1:7" ht="14.25" thickBot="1" thickTop="1">
      <c r="A13" s="172">
        <v>1</v>
      </c>
      <c r="B13" s="197" t="str">
        <f>+'Calculo Vaor HH Costo Empresa'!C20</f>
        <v>Operario OOCC</v>
      </c>
      <c r="C13" s="198" t="s">
        <v>17</v>
      </c>
      <c r="D13" s="198">
        <f>8*30*C7*A13</f>
        <v>144</v>
      </c>
      <c r="E13" s="199">
        <f>+'Calculo Vaor HH Costo Empresa'!N20</f>
        <v>5221.257716049383</v>
      </c>
      <c r="F13" s="199">
        <f t="shared" si="0"/>
        <v>751861.1111111111</v>
      </c>
      <c r="G13" s="117"/>
    </row>
    <row r="14" spans="1:7" ht="14.25" thickBot="1" thickTop="1">
      <c r="A14" s="172">
        <v>1</v>
      </c>
      <c r="B14" s="197"/>
      <c r="C14" s="198" t="s">
        <v>17</v>
      </c>
      <c r="D14" s="198"/>
      <c r="E14" s="199"/>
      <c r="F14" s="199">
        <f t="shared" si="0"/>
        <v>0</v>
      </c>
      <c r="G14" s="117"/>
    </row>
    <row r="15" spans="1:7" ht="14.25" thickBot="1" thickTop="1">
      <c r="A15" s="172">
        <v>1</v>
      </c>
      <c r="B15" s="197"/>
      <c r="C15" s="198" t="s">
        <v>17</v>
      </c>
      <c r="D15" s="198"/>
      <c r="E15" s="199"/>
      <c r="F15" s="199">
        <f t="shared" si="0"/>
        <v>0</v>
      </c>
      <c r="G15" s="117"/>
    </row>
    <row r="16" spans="1:7" ht="14.25" thickBot="1" thickTop="1">
      <c r="A16" s="172">
        <v>1</v>
      </c>
      <c r="B16" s="197"/>
      <c r="C16" s="198" t="s">
        <v>17</v>
      </c>
      <c r="D16" s="198"/>
      <c r="E16" s="199"/>
      <c r="F16" s="199">
        <f t="shared" si="0"/>
        <v>0</v>
      </c>
      <c r="G16" s="117"/>
    </row>
    <row r="17" spans="1:7" ht="14.25" thickBot="1" thickTop="1">
      <c r="A17" s="116"/>
      <c r="B17" s="200" t="s">
        <v>18</v>
      </c>
      <c r="C17" s="201"/>
      <c r="D17" s="201"/>
      <c r="E17" s="202"/>
      <c r="F17" s="203">
        <f>SUM(F10:F16)</f>
        <v>4382694.444444444</v>
      </c>
      <c r="G17" s="117"/>
    </row>
    <row r="18" spans="1:7" ht="13.5" thickTop="1">
      <c r="A18" s="116"/>
      <c r="B18" s="196"/>
      <c r="C18" s="196"/>
      <c r="D18" s="196"/>
      <c r="E18" s="196"/>
      <c r="F18" s="196"/>
      <c r="G18" s="117"/>
    </row>
    <row r="19" spans="1:7" ht="13.5" thickBot="1">
      <c r="A19" s="116"/>
      <c r="B19" s="195" t="s">
        <v>19</v>
      </c>
      <c r="C19" s="196"/>
      <c r="D19" s="196"/>
      <c r="E19" s="196"/>
      <c r="F19" s="196"/>
      <c r="G19" s="117"/>
    </row>
    <row r="20" spans="1:7" ht="14.25" thickBot="1" thickTop="1">
      <c r="A20" s="169" t="s">
        <v>142</v>
      </c>
      <c r="B20" s="197" t="s">
        <v>14</v>
      </c>
      <c r="C20" s="198" t="s">
        <v>12</v>
      </c>
      <c r="D20" s="198" t="s">
        <v>11</v>
      </c>
      <c r="E20" s="198" t="s">
        <v>15</v>
      </c>
      <c r="F20" s="198" t="s">
        <v>16</v>
      </c>
      <c r="G20" s="117"/>
    </row>
    <row r="21" spans="1:7" ht="14.25" thickBot="1" thickTop="1">
      <c r="A21" s="172">
        <v>1</v>
      </c>
      <c r="B21" s="197" t="s">
        <v>20</v>
      </c>
      <c r="C21" s="204" t="s">
        <v>21</v>
      </c>
      <c r="D21" s="198">
        <f>+D11+D12+D13</f>
        <v>432</v>
      </c>
      <c r="E21" s="198">
        <v>150</v>
      </c>
      <c r="F21" s="205">
        <f aca="true" t="shared" si="1" ref="F21:F26">+E21*D21</f>
        <v>64800</v>
      </c>
      <c r="G21" s="117"/>
    </row>
    <row r="22" spans="1:7" ht="14.25" thickBot="1" thickTop="1">
      <c r="A22" s="172">
        <v>1</v>
      </c>
      <c r="B22" s="206" t="s">
        <v>22</v>
      </c>
      <c r="C22" s="204" t="s">
        <v>21</v>
      </c>
      <c r="D22" s="207"/>
      <c r="E22" s="205"/>
      <c r="F22" s="205">
        <f t="shared" si="1"/>
        <v>0</v>
      </c>
      <c r="G22" s="117"/>
    </row>
    <row r="23" spans="1:7" ht="14.25" thickBot="1" thickTop="1">
      <c r="A23" s="172">
        <v>1</v>
      </c>
      <c r="B23" s="206" t="s">
        <v>23</v>
      </c>
      <c r="C23" s="204" t="s">
        <v>21</v>
      </c>
      <c r="D23" s="207">
        <f>+D10+D11+D12+D13+D14+D15</f>
        <v>576</v>
      </c>
      <c r="E23" s="205">
        <v>62.5</v>
      </c>
      <c r="F23" s="205">
        <f t="shared" si="1"/>
        <v>36000</v>
      </c>
      <c r="G23" s="117"/>
    </row>
    <row r="24" spans="1:7" ht="14.25" thickBot="1" thickTop="1">
      <c r="A24" s="172">
        <v>1</v>
      </c>
      <c r="B24" s="206" t="s">
        <v>190</v>
      </c>
      <c r="C24" s="204" t="s">
        <v>21</v>
      </c>
      <c r="D24" s="207">
        <f>8*30*C7*A24</f>
        <v>144</v>
      </c>
      <c r="E24" s="205"/>
      <c r="F24" s="205">
        <f t="shared" si="1"/>
        <v>0</v>
      </c>
      <c r="G24" s="117"/>
    </row>
    <row r="25" spans="1:7" ht="14.25" thickBot="1" thickTop="1">
      <c r="A25" s="172">
        <v>1</v>
      </c>
      <c r="B25" s="206"/>
      <c r="C25" s="204" t="s">
        <v>21</v>
      </c>
      <c r="D25" s="207"/>
      <c r="E25" s="205"/>
      <c r="F25" s="205">
        <f t="shared" si="1"/>
        <v>0</v>
      </c>
      <c r="G25" s="117"/>
    </row>
    <row r="26" spans="1:7" ht="14.25" thickBot="1" thickTop="1">
      <c r="A26" s="172">
        <v>1</v>
      </c>
      <c r="B26" s="206"/>
      <c r="C26" s="204"/>
      <c r="D26" s="207"/>
      <c r="E26" s="205"/>
      <c r="F26" s="205">
        <f t="shared" si="1"/>
        <v>0</v>
      </c>
      <c r="G26" s="117"/>
    </row>
    <row r="27" spans="1:7" ht="14.25" thickBot="1" thickTop="1">
      <c r="A27" s="116"/>
      <c r="B27" s="200" t="s">
        <v>19</v>
      </c>
      <c r="C27" s="201"/>
      <c r="D27" s="201"/>
      <c r="E27" s="202"/>
      <c r="F27" s="205">
        <f>SUM(F21:F26)</f>
        <v>100800</v>
      </c>
      <c r="G27" s="119"/>
    </row>
    <row r="28" spans="1:7" ht="13.5" thickTop="1">
      <c r="A28" s="116"/>
      <c r="B28" s="196"/>
      <c r="C28" s="196"/>
      <c r="D28" s="196"/>
      <c r="E28" s="196"/>
      <c r="F28" s="196"/>
      <c r="G28" s="117"/>
    </row>
    <row r="29" spans="1:7" ht="13.5" thickBot="1">
      <c r="A29" s="116"/>
      <c r="B29" s="195" t="s">
        <v>24</v>
      </c>
      <c r="C29" s="196"/>
      <c r="D29" s="196"/>
      <c r="E29" s="196"/>
      <c r="F29" s="196"/>
      <c r="G29" s="117"/>
    </row>
    <row r="30" spans="1:7" ht="14.25" thickBot="1" thickTop="1">
      <c r="A30" s="116"/>
      <c r="B30" s="197" t="s">
        <v>14</v>
      </c>
      <c r="C30" s="198" t="s">
        <v>12</v>
      </c>
      <c r="D30" s="198" t="s">
        <v>11</v>
      </c>
      <c r="E30" s="198" t="s">
        <v>15</v>
      </c>
      <c r="F30" s="198" t="s">
        <v>16</v>
      </c>
      <c r="G30" s="117"/>
    </row>
    <row r="31" spans="1:7" ht="14.25" thickBot="1" thickTop="1">
      <c r="A31" s="116"/>
      <c r="B31" s="208" t="s">
        <v>58</v>
      </c>
      <c r="C31" s="160" t="e">
        <f>+F5</f>
        <v>#REF!</v>
      </c>
      <c r="D31" s="209" t="e">
        <f>+E5</f>
        <v>#REF!</v>
      </c>
      <c r="E31" s="210"/>
      <c r="F31" s="211" t="e">
        <f>+E31*D31</f>
        <v>#REF!</v>
      </c>
      <c r="G31" s="117"/>
    </row>
    <row r="32" spans="1:7" ht="14.25" thickBot="1" thickTop="1">
      <c r="A32" s="116"/>
      <c r="B32" s="212"/>
      <c r="C32" s="160"/>
      <c r="D32" s="209"/>
      <c r="E32" s="210"/>
      <c r="F32" s="211">
        <f aca="true" t="shared" si="2" ref="F32:F38">+E32*D32</f>
        <v>0</v>
      </c>
      <c r="G32" s="117"/>
    </row>
    <row r="33" spans="1:7" ht="14.25" thickBot="1" thickTop="1">
      <c r="A33" s="116"/>
      <c r="B33" s="212"/>
      <c r="C33" s="160"/>
      <c r="D33" s="209"/>
      <c r="E33" s="210"/>
      <c r="F33" s="211">
        <f t="shared" si="2"/>
        <v>0</v>
      </c>
      <c r="G33" s="117"/>
    </row>
    <row r="34" spans="1:7" ht="14.25" thickBot="1" thickTop="1">
      <c r="A34" s="116"/>
      <c r="B34" s="212"/>
      <c r="C34" s="160"/>
      <c r="D34" s="209"/>
      <c r="E34" s="210"/>
      <c r="F34" s="211">
        <f t="shared" si="2"/>
        <v>0</v>
      </c>
      <c r="G34" s="117"/>
    </row>
    <row r="35" spans="1:7" ht="14.25" thickBot="1" thickTop="1">
      <c r="A35" s="116"/>
      <c r="B35" s="212"/>
      <c r="C35" s="160"/>
      <c r="D35" s="209"/>
      <c r="E35" s="210"/>
      <c r="F35" s="211">
        <f t="shared" si="2"/>
        <v>0</v>
      </c>
      <c r="G35" s="117"/>
    </row>
    <row r="36" spans="1:7" ht="14.25" thickBot="1" thickTop="1">
      <c r="A36" s="116"/>
      <c r="B36" s="212"/>
      <c r="C36" s="160"/>
      <c r="D36" s="209"/>
      <c r="E36" s="210"/>
      <c r="F36" s="211">
        <f t="shared" si="2"/>
        <v>0</v>
      </c>
      <c r="G36" s="117"/>
    </row>
    <row r="37" spans="1:7" ht="14.25" thickBot="1" thickTop="1">
      <c r="A37" s="116"/>
      <c r="B37" s="212"/>
      <c r="C37" s="160"/>
      <c r="D37" s="209"/>
      <c r="E37" s="210"/>
      <c r="F37" s="211">
        <f t="shared" si="2"/>
        <v>0</v>
      </c>
      <c r="G37" s="117"/>
    </row>
    <row r="38" spans="1:7" ht="14.25" thickBot="1" thickTop="1">
      <c r="A38" s="116"/>
      <c r="B38" s="212"/>
      <c r="C38" s="160"/>
      <c r="D38" s="209"/>
      <c r="E38" s="210"/>
      <c r="F38" s="211">
        <f t="shared" si="2"/>
        <v>0</v>
      </c>
      <c r="G38" s="117"/>
    </row>
    <row r="39" spans="1:7" ht="14.25" thickBot="1" thickTop="1">
      <c r="A39" s="116"/>
      <c r="B39" s="212"/>
      <c r="C39" s="160"/>
      <c r="D39" s="209"/>
      <c r="E39" s="210"/>
      <c r="F39" s="211"/>
      <c r="G39" s="117"/>
    </row>
    <row r="40" spans="1:7" ht="14.25" thickBot="1" thickTop="1">
      <c r="A40" s="116"/>
      <c r="B40" s="213" t="s">
        <v>24</v>
      </c>
      <c r="C40" s="204" t="s">
        <v>25</v>
      </c>
      <c r="D40" s="209">
        <v>1</v>
      </c>
      <c r="E40" s="205">
        <v>0</v>
      </c>
      <c r="F40" s="205">
        <f>+E40*D40</f>
        <v>0</v>
      </c>
      <c r="G40" s="117"/>
    </row>
    <row r="41" spans="1:7" ht="14.25" thickBot="1" thickTop="1">
      <c r="A41" s="116"/>
      <c r="B41" s="200" t="s">
        <v>26</v>
      </c>
      <c r="C41" s="201"/>
      <c r="D41" s="201"/>
      <c r="E41" s="202"/>
      <c r="F41" s="203" t="e">
        <f>SUM(F31:F40)</f>
        <v>#REF!</v>
      </c>
      <c r="G41" s="117"/>
    </row>
    <row r="42" spans="1:7" ht="13.5" thickTop="1">
      <c r="A42" s="116"/>
      <c r="B42" s="196"/>
      <c r="C42" s="196"/>
      <c r="D42" s="196"/>
      <c r="E42" s="196"/>
      <c r="F42" s="196"/>
      <c r="G42" s="117"/>
    </row>
    <row r="43" spans="1:7" ht="13.5" thickBot="1">
      <c r="A43" s="116"/>
      <c r="B43" s="196"/>
      <c r="C43" s="196"/>
      <c r="D43" s="196"/>
      <c r="E43" s="196"/>
      <c r="F43" s="196"/>
      <c r="G43" s="117"/>
    </row>
    <row r="44" spans="1:7" ht="14.25" thickBot="1" thickTop="1">
      <c r="A44" s="116"/>
      <c r="B44" s="196"/>
      <c r="C44" s="200" t="s">
        <v>27</v>
      </c>
      <c r="D44" s="214"/>
      <c r="E44" s="215"/>
      <c r="F44" s="216" t="e">
        <f>+(F41+F27+F17)/E5</f>
        <v>#REF!</v>
      </c>
      <c r="G44" s="117"/>
    </row>
    <row r="45" spans="1:7" ht="14.25" thickBot="1" thickTop="1">
      <c r="A45" s="116"/>
      <c r="B45" s="196"/>
      <c r="C45" s="200" t="s">
        <v>28</v>
      </c>
      <c r="D45" s="214"/>
      <c r="E45" s="217">
        <f>+'APU 1.0.13'!E45</f>
        <v>0.25</v>
      </c>
      <c r="F45" s="216" t="e">
        <f>+F44*E45</f>
        <v>#REF!</v>
      </c>
      <c r="G45" s="117"/>
    </row>
    <row r="46" spans="1:7" ht="14.25" thickBot="1" thickTop="1">
      <c r="A46" s="116"/>
      <c r="B46" s="196"/>
      <c r="C46" s="200" t="s">
        <v>29</v>
      </c>
      <c r="D46" s="214"/>
      <c r="E46" s="215"/>
      <c r="F46" s="218" t="e">
        <f>SUM(F44:F45)</f>
        <v>#REF!</v>
      </c>
      <c r="G46" s="117"/>
    </row>
    <row r="47" spans="1:7" ht="13.5" thickTop="1">
      <c r="A47" s="116"/>
      <c r="B47" s="194"/>
      <c r="C47" s="219"/>
      <c r="D47" s="219"/>
      <c r="E47" s="219"/>
      <c r="F47" s="220"/>
      <c r="G47" s="117"/>
    </row>
    <row r="48" spans="1:7" ht="13.5" thickBot="1">
      <c r="A48" s="120"/>
      <c r="B48" s="121"/>
      <c r="C48" s="121"/>
      <c r="D48" s="121"/>
      <c r="E48" s="121"/>
      <c r="F48" s="121"/>
      <c r="G48" s="122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G58"/>
  <sheetViews>
    <sheetView zoomScalePageLayoutView="0" workbookViewId="0" topLeftCell="A35">
      <selection activeCell="E10" sqref="E10"/>
    </sheetView>
  </sheetViews>
  <sheetFormatPr defaultColWidth="11.421875" defaultRowHeight="12.75"/>
  <cols>
    <col min="1" max="1" width="13.00390625" style="0" bestFit="1" customWidth="1"/>
    <col min="2" max="2" width="41.00390625" style="0" bestFit="1" customWidth="1"/>
    <col min="5" max="5" width="11.7109375" style="0" bestFit="1" customWidth="1"/>
    <col min="6" max="6" width="18.00390625" style="0" customWidth="1"/>
  </cols>
  <sheetData>
    <row r="1" spans="1:7" ht="12.75">
      <c r="A1" s="110"/>
      <c r="B1" s="111" t="s">
        <v>9</v>
      </c>
      <c r="C1" s="112"/>
      <c r="D1" s="111" t="e">
        <f>+'[1]PRESENTACIÓN Nº1'!B9</f>
        <v>#REF!</v>
      </c>
      <c r="E1" s="113" t="s">
        <v>0</v>
      </c>
      <c r="F1" s="114">
        <f ca="1">TODAY()</f>
        <v>41465</v>
      </c>
      <c r="G1" s="115"/>
    </row>
    <row r="2" spans="1:7" ht="13.5" thickBot="1">
      <c r="A2" s="116"/>
      <c r="B2" s="3"/>
      <c r="C2" s="3"/>
      <c r="D2" s="3"/>
      <c r="E2" s="3"/>
      <c r="F2" s="3"/>
      <c r="G2" s="117"/>
    </row>
    <row r="3" spans="1:7" ht="14.25" thickBot="1" thickTop="1">
      <c r="A3" s="118" t="s">
        <v>10</v>
      </c>
      <c r="B3" s="1" t="s">
        <v>191</v>
      </c>
      <c r="C3" s="3"/>
      <c r="D3" s="3"/>
      <c r="E3" s="161" t="s">
        <v>11</v>
      </c>
      <c r="F3" s="162" t="s">
        <v>12</v>
      </c>
      <c r="G3" s="117"/>
    </row>
    <row r="4" spans="1:7" ht="14.25" thickBot="1" thickTop="1">
      <c r="A4" s="116"/>
      <c r="B4" s="3"/>
      <c r="C4" s="3"/>
      <c r="D4" s="3"/>
      <c r="E4" s="163">
        <v>1</v>
      </c>
      <c r="F4" s="164" t="s">
        <v>38</v>
      </c>
      <c r="G4" s="117"/>
    </row>
    <row r="5" spans="1:7" ht="14.25" thickBot="1" thickTop="1">
      <c r="A5" s="116"/>
      <c r="B5" s="157" t="s">
        <v>109</v>
      </c>
      <c r="C5" s="158">
        <v>1</v>
      </c>
      <c r="D5" s="3"/>
      <c r="E5" s="3"/>
      <c r="F5" s="3"/>
      <c r="G5" s="117"/>
    </row>
    <row r="6" spans="1:7" ht="13.5" thickBot="1">
      <c r="A6" s="116"/>
      <c r="B6" s="159" t="s">
        <v>129</v>
      </c>
      <c r="C6" s="158">
        <v>2</v>
      </c>
      <c r="D6" s="3"/>
      <c r="E6" s="3"/>
      <c r="F6" s="3"/>
      <c r="G6" s="117"/>
    </row>
    <row r="7" spans="1:7" ht="13.5" thickBot="1">
      <c r="A7" s="116"/>
      <c r="B7" s="157" t="s">
        <v>132</v>
      </c>
      <c r="C7" s="158">
        <v>1</v>
      </c>
      <c r="D7" s="3"/>
      <c r="E7" s="3"/>
      <c r="F7" s="3"/>
      <c r="G7" s="117"/>
    </row>
    <row r="8" spans="1:7" ht="13.5" thickBot="1">
      <c r="A8" s="116"/>
      <c r="B8" s="157" t="s">
        <v>131</v>
      </c>
      <c r="C8" s="158">
        <v>2</v>
      </c>
      <c r="D8" s="3"/>
      <c r="E8" s="3"/>
      <c r="F8" s="3"/>
      <c r="G8" s="117"/>
    </row>
    <row r="9" spans="1:7" ht="12.75">
      <c r="A9" s="116"/>
      <c r="B9" s="3"/>
      <c r="C9" s="3"/>
      <c r="D9" s="3"/>
      <c r="E9" s="3"/>
      <c r="F9" s="3"/>
      <c r="G9" s="117"/>
    </row>
    <row r="10" spans="1:7" ht="12.75">
      <c r="A10" s="116"/>
      <c r="B10" s="3"/>
      <c r="C10" s="3"/>
      <c r="D10" s="3"/>
      <c r="E10" s="3"/>
      <c r="F10" s="3"/>
      <c r="G10" s="117"/>
    </row>
    <row r="11" spans="1:7" ht="12.75">
      <c r="A11" s="116"/>
      <c r="B11" s="3"/>
      <c r="C11" s="3"/>
      <c r="D11" s="3"/>
      <c r="E11" s="3"/>
      <c r="F11" s="3"/>
      <c r="G11" s="117"/>
    </row>
    <row r="12" spans="1:7" ht="13.5" thickBot="1">
      <c r="A12" s="116"/>
      <c r="B12" s="8" t="s">
        <v>13</v>
      </c>
      <c r="C12" s="9"/>
      <c r="D12" s="9"/>
      <c r="E12" s="9"/>
      <c r="F12" s="9"/>
      <c r="G12" s="117"/>
    </row>
    <row r="13" spans="1:7" ht="14.25" thickBot="1" thickTop="1">
      <c r="A13" s="169" t="s">
        <v>130</v>
      </c>
      <c r="B13" s="29" t="s">
        <v>14</v>
      </c>
      <c r="C13" s="11" t="s">
        <v>12</v>
      </c>
      <c r="D13" s="11" t="s">
        <v>11</v>
      </c>
      <c r="E13" s="11" t="s">
        <v>15</v>
      </c>
      <c r="F13" s="11" t="s">
        <v>16</v>
      </c>
      <c r="G13" s="117"/>
    </row>
    <row r="14" spans="1:7" ht="14.25" thickBot="1" thickTop="1">
      <c r="A14" s="172">
        <f>+C7</f>
        <v>1</v>
      </c>
      <c r="B14" s="29" t="str">
        <f>+'Calculo Vaor HH Costo Empresa'!C4</f>
        <v>Administrador de Contrato</v>
      </c>
      <c r="C14" s="11" t="s">
        <v>17</v>
      </c>
      <c r="D14" s="11">
        <f>30*C5*8*A14</f>
        <v>240</v>
      </c>
      <c r="E14" s="12">
        <f>+'Calculo Vaor HH Costo Empresa'!N4</f>
        <v>21600.11574074074</v>
      </c>
      <c r="F14" s="12">
        <f>+E14*D14</f>
        <v>5184027.777777778</v>
      </c>
      <c r="G14" s="117"/>
    </row>
    <row r="15" spans="1:7" ht="14.25" thickBot="1" thickTop="1">
      <c r="A15" s="173">
        <f>+C7</f>
        <v>1</v>
      </c>
      <c r="B15" s="29" t="str">
        <f>+'Calculo Vaor HH Costo Empresa'!C5</f>
        <v>RRHH</v>
      </c>
      <c r="C15" s="11" t="s">
        <v>17</v>
      </c>
      <c r="D15" s="11">
        <f>30*C5*8*A15</f>
        <v>240</v>
      </c>
      <c r="E15" s="12">
        <f>+'Calculo Vaor HH Costo Empresa'!N5</f>
        <v>7285.879629629629</v>
      </c>
      <c r="F15" s="12">
        <f aca="true" t="shared" si="0" ref="F15:F23">+E15*D15</f>
        <v>1748611.1111111108</v>
      </c>
      <c r="G15" s="117"/>
    </row>
    <row r="16" spans="1:7" ht="14.25" thickBot="1" thickTop="1">
      <c r="A16" s="170">
        <f>+A15</f>
        <v>1</v>
      </c>
      <c r="B16" s="29" t="str">
        <f>+'Calculo Vaor HH Costo Empresa'!C6</f>
        <v>Secretaria</v>
      </c>
      <c r="C16" s="11" t="s">
        <v>17</v>
      </c>
      <c r="D16" s="11">
        <f>30*C5*8*A16</f>
        <v>240</v>
      </c>
      <c r="E16" s="12">
        <f>+'Calculo Vaor HH Costo Empresa'!N6</f>
        <v>4265.0462962962965</v>
      </c>
      <c r="F16" s="12">
        <f t="shared" si="0"/>
        <v>1023611.1111111111</v>
      </c>
      <c r="G16" s="117"/>
    </row>
    <row r="17" spans="1:7" ht="14.25" thickBot="1" thickTop="1">
      <c r="A17" s="170">
        <f>+A15</f>
        <v>1</v>
      </c>
      <c r="B17" s="29" t="str">
        <f>+'Calculo Vaor HH Costo Empresa'!C7</f>
        <v>Expeditor</v>
      </c>
      <c r="C17" s="11" t="s">
        <v>17</v>
      </c>
      <c r="D17" s="11">
        <f>30*C5*8*A17</f>
        <v>240</v>
      </c>
      <c r="E17" s="12">
        <f>+'Calculo Vaor HH Costo Empresa'!N7</f>
        <v>5949.074074074076</v>
      </c>
      <c r="F17" s="12">
        <f t="shared" si="0"/>
        <v>1427777.7777777782</v>
      </c>
      <c r="G17" s="117"/>
    </row>
    <row r="18" spans="1:7" ht="14.25" thickBot="1" thickTop="1">
      <c r="A18" s="170">
        <f>+A15</f>
        <v>1</v>
      </c>
      <c r="B18" s="29" t="str">
        <f>+'Calculo Vaor HH Costo Empresa'!C8</f>
        <v>Control de Calidad</v>
      </c>
      <c r="C18" s="11" t="s">
        <v>17</v>
      </c>
      <c r="D18" s="11">
        <f>30*C5*8*A18</f>
        <v>240</v>
      </c>
      <c r="E18" s="12">
        <f>+'Calculo Vaor HH Costo Empresa'!N8</f>
        <v>11001.157407407407</v>
      </c>
      <c r="F18" s="12">
        <f t="shared" si="0"/>
        <v>2640277.7777777775</v>
      </c>
      <c r="G18" s="117"/>
    </row>
    <row r="19" spans="1:7" ht="14.25" thickBot="1" thickTop="1">
      <c r="A19" s="170">
        <f>+A15</f>
        <v>1</v>
      </c>
      <c r="B19" s="29" t="str">
        <f>+'Calculo Vaor HH Costo Empresa'!C9</f>
        <v>APR</v>
      </c>
      <c r="C19" s="11" t="s">
        <v>17</v>
      </c>
      <c r="D19" s="11">
        <f>30*C5*8*A19</f>
        <v>240</v>
      </c>
      <c r="E19" s="12">
        <f>+'Calculo Vaor HH Costo Empresa'!N9</f>
        <v>12685.185185185184</v>
      </c>
      <c r="F19" s="12">
        <f t="shared" si="0"/>
        <v>3044444.444444444</v>
      </c>
      <c r="G19" s="117"/>
    </row>
    <row r="20" spans="1:7" ht="14.25" thickBot="1" thickTop="1">
      <c r="A20" s="170">
        <f>+A15</f>
        <v>1</v>
      </c>
      <c r="B20" s="29" t="str">
        <f>+'Calculo Vaor HH Costo Empresa'!C11</f>
        <v>Topografo</v>
      </c>
      <c r="C20" s="11" t="s">
        <v>17</v>
      </c>
      <c r="D20" s="11">
        <f>30*C5*8*A20</f>
        <v>240</v>
      </c>
      <c r="E20" s="12">
        <f>+'Calculo Vaor HH Costo Empresa'!N11</f>
        <v>10580.150462962962</v>
      </c>
      <c r="F20" s="12">
        <f t="shared" si="0"/>
        <v>2539236.111111111</v>
      </c>
      <c r="G20" s="117"/>
    </row>
    <row r="21" spans="1:7" ht="14.25" thickBot="1" thickTop="1">
      <c r="A21" s="170">
        <f>+A15</f>
        <v>1</v>
      </c>
      <c r="B21" s="29" t="str">
        <f>+'Calculo Vaor HH Costo Empresa'!C21</f>
        <v>Alarife</v>
      </c>
      <c r="C21" s="11" t="s">
        <v>17</v>
      </c>
      <c r="D21" s="11">
        <f>30*C5*8*A21</f>
        <v>240</v>
      </c>
      <c r="E21" s="12">
        <f>+'Calculo Vaor HH Costo Empresa'!N21</f>
        <v>6092.792756558642</v>
      </c>
      <c r="F21" s="12">
        <f t="shared" si="0"/>
        <v>1462270.2615740742</v>
      </c>
      <c r="G21" s="117"/>
    </row>
    <row r="22" spans="1:7" ht="14.25" thickBot="1" thickTop="1">
      <c r="A22" s="170">
        <f>+A15</f>
        <v>1</v>
      </c>
      <c r="B22" s="29" t="str">
        <f>+'Calculo Vaor HH Costo Empresa'!C10</f>
        <v>Conductor</v>
      </c>
      <c r="C22" s="11" t="s">
        <v>17</v>
      </c>
      <c r="D22" s="11">
        <f>30*C5*8*A22</f>
        <v>240</v>
      </c>
      <c r="E22" s="12">
        <f>+'Calculo Vaor HH Costo Empresa'!N10</f>
        <v>5107.060185185185</v>
      </c>
      <c r="F22" s="12">
        <f t="shared" si="0"/>
        <v>1225694.4444444445</v>
      </c>
      <c r="G22" s="117"/>
    </row>
    <row r="23" spans="1:7" ht="14.25" thickBot="1" thickTop="1">
      <c r="A23" s="171">
        <f>+A15</f>
        <v>1</v>
      </c>
      <c r="B23" s="29" t="s">
        <v>107</v>
      </c>
      <c r="C23" s="11" t="s">
        <v>17</v>
      </c>
      <c r="D23" s="11">
        <f>SUM(D14:D22)</f>
        <v>2160</v>
      </c>
      <c r="E23" s="12">
        <v>105</v>
      </c>
      <c r="F23" s="12">
        <f t="shared" si="0"/>
        <v>226800</v>
      </c>
      <c r="G23" s="117"/>
    </row>
    <row r="24" spans="1:7" ht="14.25" thickBot="1" thickTop="1">
      <c r="A24" s="116"/>
      <c r="B24" s="13" t="s">
        <v>18</v>
      </c>
      <c r="C24" s="14"/>
      <c r="D24" s="14"/>
      <c r="E24" s="15"/>
      <c r="F24" s="16">
        <f>SUM(F14:F23)</f>
        <v>20522750.81712963</v>
      </c>
      <c r="G24" s="117"/>
    </row>
    <row r="25" spans="1:7" ht="13.5" thickTop="1">
      <c r="A25" s="116"/>
      <c r="B25" s="9"/>
      <c r="C25" s="9"/>
      <c r="D25" s="9"/>
      <c r="E25" s="9"/>
      <c r="F25" s="9"/>
      <c r="G25" s="117"/>
    </row>
    <row r="26" spans="1:7" ht="13.5" thickBot="1">
      <c r="A26" s="116"/>
      <c r="B26" s="8" t="s">
        <v>19</v>
      </c>
      <c r="C26" s="9"/>
      <c r="D26" s="9"/>
      <c r="E26" s="9"/>
      <c r="F26" s="9"/>
      <c r="G26" s="117"/>
    </row>
    <row r="27" spans="1:7" ht="14.25" thickBot="1" thickTop="1">
      <c r="A27" s="116"/>
      <c r="B27" s="10" t="s">
        <v>14</v>
      </c>
      <c r="C27" s="11" t="s">
        <v>12</v>
      </c>
      <c r="D27" s="11" t="s">
        <v>11</v>
      </c>
      <c r="E27" s="11" t="s">
        <v>15</v>
      </c>
      <c r="F27" s="11" t="s">
        <v>16</v>
      </c>
      <c r="G27" s="117"/>
    </row>
    <row r="28" spans="1:7" ht="14.25" thickBot="1" thickTop="1">
      <c r="A28" s="116"/>
      <c r="B28" s="10" t="s">
        <v>105</v>
      </c>
      <c r="C28" s="17" t="s">
        <v>21</v>
      </c>
      <c r="D28" s="11">
        <f>+D14</f>
        <v>240</v>
      </c>
      <c r="E28" s="11">
        <f>(70000*3)/720</f>
        <v>291.6666666666667</v>
      </c>
      <c r="F28" s="18">
        <f>+E28*D28</f>
        <v>70000</v>
      </c>
      <c r="G28" s="117"/>
    </row>
    <row r="29" spans="1:7" ht="14.25" thickBot="1" thickTop="1">
      <c r="A29" s="116"/>
      <c r="B29" s="10" t="s">
        <v>106</v>
      </c>
      <c r="C29" s="17" t="s">
        <v>21</v>
      </c>
      <c r="D29" s="11">
        <f>+D28</f>
        <v>240</v>
      </c>
      <c r="E29" s="11">
        <f>(380000*3)/720</f>
        <v>1583.3333333333333</v>
      </c>
      <c r="F29" s="18">
        <f aca="true" t="shared" si="1" ref="F29:F36">+E29*D29</f>
        <v>380000</v>
      </c>
      <c r="G29" s="117"/>
    </row>
    <row r="30" spans="1:7" ht="14.25" thickBot="1" thickTop="1">
      <c r="A30" s="116"/>
      <c r="B30" s="10" t="s">
        <v>108</v>
      </c>
      <c r="C30" s="17" t="s">
        <v>21</v>
      </c>
      <c r="D30" s="11">
        <f>+D29*C6</f>
        <v>480</v>
      </c>
      <c r="E30" s="11">
        <f>+(950000/30)/8</f>
        <v>3958.3333333333335</v>
      </c>
      <c r="F30" s="18">
        <f t="shared" si="1"/>
        <v>1900000</v>
      </c>
      <c r="G30" s="117"/>
    </row>
    <row r="31" spans="1:7" ht="14.25" thickBot="1" thickTop="1">
      <c r="A31" s="116"/>
      <c r="B31" s="10" t="s">
        <v>110</v>
      </c>
      <c r="C31" s="17" t="s">
        <v>21</v>
      </c>
      <c r="D31" s="11">
        <f>+D30*2</f>
        <v>960</v>
      </c>
      <c r="E31" s="11">
        <v>780</v>
      </c>
      <c r="F31" s="18">
        <f t="shared" si="1"/>
        <v>748800</v>
      </c>
      <c r="G31" s="117"/>
    </row>
    <row r="32" spans="1:7" ht="14.25" thickBot="1" thickTop="1">
      <c r="A32" s="116"/>
      <c r="B32" s="19" t="s">
        <v>111</v>
      </c>
      <c r="C32" s="17" t="s">
        <v>21</v>
      </c>
      <c r="D32" s="20">
        <f>+D28*6</f>
        <v>1440</v>
      </c>
      <c r="E32" s="18">
        <f>+(2280000/D32)</f>
        <v>1583.3333333333333</v>
      </c>
      <c r="F32" s="18">
        <f t="shared" si="1"/>
        <v>2280000</v>
      </c>
      <c r="G32" s="117"/>
    </row>
    <row r="33" spans="1:7" ht="14.25" thickBot="1" thickTop="1">
      <c r="A33" s="116"/>
      <c r="B33" s="19" t="s">
        <v>114</v>
      </c>
      <c r="C33" s="17" t="s">
        <v>21</v>
      </c>
      <c r="D33" s="20">
        <f>+D14</f>
        <v>240</v>
      </c>
      <c r="E33" s="18">
        <f>150000/D14</f>
        <v>625</v>
      </c>
      <c r="F33" s="18">
        <f t="shared" si="1"/>
        <v>150000</v>
      </c>
      <c r="G33" s="117"/>
    </row>
    <row r="34" spans="1:7" ht="14.25" thickBot="1" thickTop="1">
      <c r="A34" s="116"/>
      <c r="B34" s="19" t="s">
        <v>115</v>
      </c>
      <c r="C34" s="17" t="s">
        <v>21</v>
      </c>
      <c r="D34" s="20">
        <f>+D14</f>
        <v>240</v>
      </c>
      <c r="E34" s="18">
        <f>95000/D14</f>
        <v>395.8333333333333</v>
      </c>
      <c r="F34" s="18">
        <f t="shared" si="1"/>
        <v>95000</v>
      </c>
      <c r="G34" s="117"/>
    </row>
    <row r="35" spans="1:7" ht="14.25" thickBot="1" thickTop="1">
      <c r="A35" s="116"/>
      <c r="B35" s="19" t="s">
        <v>151</v>
      </c>
      <c r="C35" s="17"/>
      <c r="D35" s="20"/>
      <c r="E35" s="18"/>
      <c r="F35" s="18">
        <f t="shared" si="1"/>
        <v>0</v>
      </c>
      <c r="G35" s="117"/>
    </row>
    <row r="36" spans="1:7" ht="14.25" thickBot="1" thickTop="1">
      <c r="A36" s="116"/>
      <c r="B36" s="19"/>
      <c r="C36" s="17"/>
      <c r="D36" s="20"/>
      <c r="E36" s="18"/>
      <c r="F36" s="18">
        <f t="shared" si="1"/>
        <v>0</v>
      </c>
      <c r="G36" s="117"/>
    </row>
    <row r="37" spans="1:7" ht="14.25" thickBot="1" thickTop="1">
      <c r="A37" s="116"/>
      <c r="B37" s="13" t="s">
        <v>19</v>
      </c>
      <c r="C37" s="14"/>
      <c r="D37" s="14"/>
      <c r="E37" s="15"/>
      <c r="F37" s="18">
        <f>SUM(F28:F36)</f>
        <v>5623800</v>
      </c>
      <c r="G37" s="119"/>
    </row>
    <row r="38" spans="1:7" ht="13.5" thickTop="1">
      <c r="A38" s="116"/>
      <c r="B38" s="9"/>
      <c r="C38" s="9"/>
      <c r="D38" s="9"/>
      <c r="E38" s="9"/>
      <c r="F38" s="9"/>
      <c r="G38" s="117"/>
    </row>
    <row r="39" spans="1:7" ht="13.5" thickBot="1">
      <c r="A39" s="116"/>
      <c r="B39" s="8" t="s">
        <v>24</v>
      </c>
      <c r="C39" s="9"/>
      <c r="D39" s="9"/>
      <c r="E39" s="9"/>
      <c r="F39" s="9"/>
      <c r="G39" s="117"/>
    </row>
    <row r="40" spans="1:7" ht="14.25" thickBot="1" thickTop="1">
      <c r="A40" s="116"/>
      <c r="B40" s="10" t="s">
        <v>14</v>
      </c>
      <c r="C40" s="11" t="s">
        <v>12</v>
      </c>
      <c r="D40" s="11" t="s">
        <v>11</v>
      </c>
      <c r="E40" s="11" t="s">
        <v>15</v>
      </c>
      <c r="F40" s="11" t="s">
        <v>16</v>
      </c>
      <c r="G40" s="117"/>
    </row>
    <row r="41" spans="1:7" ht="14.25" thickBot="1" thickTop="1">
      <c r="A41" s="116"/>
      <c r="B41" s="21" t="s">
        <v>112</v>
      </c>
      <c r="C41" s="160" t="s">
        <v>25</v>
      </c>
      <c r="D41" s="23">
        <f>20*C5</f>
        <v>20</v>
      </c>
      <c r="E41" s="24">
        <v>2300</v>
      </c>
      <c r="F41" s="25">
        <f>+E41*D41</f>
        <v>46000</v>
      </c>
      <c r="G41" s="117"/>
    </row>
    <row r="42" spans="1:7" ht="14.25" thickBot="1" thickTop="1">
      <c r="A42" s="116"/>
      <c r="B42" s="26" t="s">
        <v>113</v>
      </c>
      <c r="C42" s="160" t="s">
        <v>25</v>
      </c>
      <c r="D42" s="23">
        <f>10*C5</f>
        <v>10</v>
      </c>
      <c r="E42" s="24">
        <v>27000</v>
      </c>
      <c r="F42" s="25">
        <f aca="true" t="shared" si="2" ref="F42:F48">+E42*D42</f>
        <v>270000</v>
      </c>
      <c r="G42" s="117"/>
    </row>
    <row r="43" spans="1:7" ht="14.25" thickBot="1" thickTop="1">
      <c r="A43" s="116"/>
      <c r="B43" s="26" t="s">
        <v>116</v>
      </c>
      <c r="C43" s="160" t="s">
        <v>117</v>
      </c>
      <c r="D43" s="23">
        <f>+(1*C5/3)</f>
        <v>0.3333333333333333</v>
      </c>
      <c r="E43" s="24">
        <v>630000</v>
      </c>
      <c r="F43" s="25">
        <f t="shared" si="2"/>
        <v>210000</v>
      </c>
      <c r="G43" s="117"/>
    </row>
    <row r="44" spans="1:7" ht="14.25" thickBot="1" thickTop="1">
      <c r="A44" s="116"/>
      <c r="B44" s="26"/>
      <c r="C44" s="22"/>
      <c r="D44" s="23"/>
      <c r="E44" s="24"/>
      <c r="F44" s="25">
        <f t="shared" si="2"/>
        <v>0</v>
      </c>
      <c r="G44" s="117"/>
    </row>
    <row r="45" spans="1:7" ht="14.25" thickBot="1" thickTop="1">
      <c r="A45" s="116"/>
      <c r="B45" s="26"/>
      <c r="C45" s="22"/>
      <c r="D45" s="23"/>
      <c r="E45" s="24"/>
      <c r="F45" s="25">
        <f t="shared" si="2"/>
        <v>0</v>
      </c>
      <c r="G45" s="117"/>
    </row>
    <row r="46" spans="1:7" ht="14.25" thickBot="1" thickTop="1">
      <c r="A46" s="116"/>
      <c r="B46" s="26"/>
      <c r="C46" s="22"/>
      <c r="D46" s="23"/>
      <c r="E46" s="24"/>
      <c r="F46" s="25">
        <f t="shared" si="2"/>
        <v>0</v>
      </c>
      <c r="G46" s="117"/>
    </row>
    <row r="47" spans="1:7" ht="14.25" thickBot="1" thickTop="1">
      <c r="A47" s="116"/>
      <c r="B47" s="26"/>
      <c r="C47" s="22"/>
      <c r="D47" s="23"/>
      <c r="E47" s="24"/>
      <c r="F47" s="25">
        <f t="shared" si="2"/>
        <v>0</v>
      </c>
      <c r="G47" s="117"/>
    </row>
    <row r="48" spans="1:7" ht="14.25" thickBot="1" thickTop="1">
      <c r="A48" s="116"/>
      <c r="B48" s="26"/>
      <c r="C48" s="22"/>
      <c r="D48" s="23"/>
      <c r="E48" s="24"/>
      <c r="F48" s="25">
        <f t="shared" si="2"/>
        <v>0</v>
      </c>
      <c r="G48" s="117"/>
    </row>
    <row r="49" spans="1:7" ht="14.25" thickBot="1" thickTop="1">
      <c r="A49" s="116"/>
      <c r="B49" s="26"/>
      <c r="C49" s="22"/>
      <c r="D49" s="23"/>
      <c r="E49" s="24"/>
      <c r="F49" s="25"/>
      <c r="G49" s="117"/>
    </row>
    <row r="50" spans="1:7" ht="14.25" thickBot="1" thickTop="1">
      <c r="A50" s="116"/>
      <c r="B50" s="27" t="s">
        <v>24</v>
      </c>
      <c r="C50" s="17" t="s">
        <v>25</v>
      </c>
      <c r="D50" s="23">
        <f>+D43</f>
        <v>0.3333333333333333</v>
      </c>
      <c r="E50" s="18">
        <v>350000</v>
      </c>
      <c r="F50" s="18">
        <f>+E50*D50</f>
        <v>116666.66666666666</v>
      </c>
      <c r="G50" s="117"/>
    </row>
    <row r="51" spans="1:7" ht="14.25" thickBot="1" thickTop="1">
      <c r="A51" s="116"/>
      <c r="B51" s="13" t="s">
        <v>26</v>
      </c>
      <c r="C51" s="14"/>
      <c r="D51" s="14"/>
      <c r="E51" s="15"/>
      <c r="F51" s="16">
        <f>SUM(F41:F50)</f>
        <v>642666.6666666666</v>
      </c>
      <c r="G51" s="117"/>
    </row>
    <row r="52" spans="1:7" ht="13.5" thickTop="1">
      <c r="A52" s="116"/>
      <c r="B52" s="9"/>
      <c r="C52" s="9"/>
      <c r="D52" s="9"/>
      <c r="E52" s="9"/>
      <c r="F52" s="9"/>
      <c r="G52" s="117"/>
    </row>
    <row r="53" spans="1:7" ht="13.5" thickBot="1">
      <c r="A53" s="116"/>
      <c r="B53" s="9"/>
      <c r="C53" s="9"/>
      <c r="D53" s="9"/>
      <c r="E53" s="9"/>
      <c r="F53" s="9"/>
      <c r="G53" s="117"/>
    </row>
    <row r="54" spans="1:7" ht="14.25" thickBot="1" thickTop="1">
      <c r="A54" s="116"/>
      <c r="B54" s="9"/>
      <c r="C54" s="13" t="s">
        <v>27</v>
      </c>
      <c r="D54" s="28"/>
      <c r="E54" s="29"/>
      <c r="F54" s="30">
        <f>+(F51+F37+F24)/E4</f>
        <v>26789217.4837963</v>
      </c>
      <c r="G54" s="117"/>
    </row>
    <row r="55" spans="1:7" ht="14.25" thickBot="1" thickTop="1">
      <c r="A55" s="116"/>
      <c r="B55" s="9"/>
      <c r="C55" s="13" t="s">
        <v>28</v>
      </c>
      <c r="D55" s="28"/>
      <c r="E55" s="31">
        <v>0.12</v>
      </c>
      <c r="F55" s="30">
        <f>+F54*E55</f>
        <v>3214706.0980555555</v>
      </c>
      <c r="G55" s="117"/>
    </row>
    <row r="56" spans="1:7" ht="14.25" thickBot="1" thickTop="1">
      <c r="A56" s="116"/>
      <c r="B56" s="9"/>
      <c r="C56" s="13" t="s">
        <v>29</v>
      </c>
      <c r="D56" s="28"/>
      <c r="E56" s="29"/>
      <c r="F56" s="30">
        <f>SUM(F54:F55)</f>
        <v>30003923.581851855</v>
      </c>
      <c r="G56" s="117"/>
    </row>
    <row r="57" spans="1:7" ht="13.5" thickTop="1">
      <c r="A57" s="116"/>
      <c r="B57" s="3"/>
      <c r="C57" s="2"/>
      <c r="D57" s="2"/>
      <c r="E57" s="2"/>
      <c r="F57" s="33"/>
      <c r="G57" s="117"/>
    </row>
    <row r="58" spans="1:7" ht="13.5" thickBot="1">
      <c r="A58" s="120"/>
      <c r="B58" s="121"/>
      <c r="C58" s="121"/>
      <c r="D58" s="121"/>
      <c r="E58" s="121"/>
      <c r="F58" s="121"/>
      <c r="G58" s="12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P21"/>
  <sheetViews>
    <sheetView zoomScalePageLayoutView="0" workbookViewId="0" topLeftCell="A6">
      <selection activeCell="E13" sqref="E13"/>
    </sheetView>
  </sheetViews>
  <sheetFormatPr defaultColWidth="11.421875" defaultRowHeight="12.75"/>
  <cols>
    <col min="2" max="2" width="7.00390625" style="0" customWidth="1"/>
    <col min="3" max="3" width="23.140625" style="0" customWidth="1"/>
    <col min="4" max="4" width="12.421875" style="0" bestFit="1" customWidth="1"/>
    <col min="5" max="11" width="11.57421875" style="0" bestFit="1" customWidth="1"/>
    <col min="12" max="12" width="12.421875" style="0" bestFit="1" customWidth="1"/>
    <col min="13" max="14" width="11.57421875" style="0" bestFit="1" customWidth="1"/>
  </cols>
  <sheetData>
    <row r="1" spans="1:16" ht="12.75">
      <c r="A1" s="123"/>
      <c r="B1" s="123"/>
      <c r="C1" s="124" t="s">
        <v>75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6" ht="13.5" thickBot="1">
      <c r="A2" s="123"/>
      <c r="B2" s="123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</row>
    <row r="3" spans="1:16" ht="120.75" thickBot="1" thickTop="1">
      <c r="A3" s="123"/>
      <c r="B3" s="127" t="s">
        <v>76</v>
      </c>
      <c r="C3" s="128" t="s">
        <v>77</v>
      </c>
      <c r="D3" s="129" t="s">
        <v>78</v>
      </c>
      <c r="E3" s="129" t="s">
        <v>79</v>
      </c>
      <c r="F3" s="129" t="s">
        <v>80</v>
      </c>
      <c r="G3" s="129" t="s">
        <v>98</v>
      </c>
      <c r="H3" s="130" t="s">
        <v>82</v>
      </c>
      <c r="I3" s="130" t="s">
        <v>83</v>
      </c>
      <c r="J3" s="130" t="s">
        <v>84</v>
      </c>
      <c r="K3" s="130" t="s">
        <v>85</v>
      </c>
      <c r="L3" s="129" t="s">
        <v>86</v>
      </c>
      <c r="M3" s="129" t="s">
        <v>87</v>
      </c>
      <c r="N3" s="131" t="s">
        <v>88</v>
      </c>
      <c r="O3" s="132"/>
      <c r="P3" s="133" t="s">
        <v>89</v>
      </c>
    </row>
    <row r="4" spans="1:16" ht="14.25" thickBot="1" thickTop="1">
      <c r="A4" s="123"/>
      <c r="B4" s="134">
        <v>1</v>
      </c>
      <c r="C4" s="135" t="s">
        <v>97</v>
      </c>
      <c r="D4" s="149">
        <v>2500000</v>
      </c>
      <c r="E4" s="150">
        <f aca="true" t="shared" si="0" ref="E4:E11">+D4*20%</f>
        <v>500000</v>
      </c>
      <c r="F4" s="150">
        <f aca="true" t="shared" si="1" ref="F4:F11">+D4*3%</f>
        <v>75000</v>
      </c>
      <c r="G4" s="150">
        <f aca="true" t="shared" si="2" ref="G4:G11">+D4*22.5%</f>
        <v>562500</v>
      </c>
      <c r="H4" s="151">
        <f aca="true" t="shared" si="3" ref="H4:H11">+((D4+E4+F4+G4+I4+J4+K4)/30)*1.25</f>
        <v>155520.83333333334</v>
      </c>
      <c r="I4" s="152">
        <v>15000</v>
      </c>
      <c r="J4" s="151">
        <v>60000</v>
      </c>
      <c r="K4" s="151">
        <v>20000</v>
      </c>
      <c r="L4" s="150">
        <f aca="true" t="shared" si="4" ref="L4:L11">+D4+E4+F4+G4+H4+I4+J4+K4</f>
        <v>3888020.8333333335</v>
      </c>
      <c r="M4" s="150">
        <f aca="true" t="shared" si="5" ref="M4:M11">+L4/30</f>
        <v>129600.69444444445</v>
      </c>
      <c r="N4" s="153">
        <f aca="true" t="shared" si="6" ref="N4:N11">+M4/6</f>
        <v>21600.11574074074</v>
      </c>
      <c r="O4" s="125"/>
      <c r="P4" s="141">
        <f>+L4*B4</f>
        <v>3888020.8333333335</v>
      </c>
    </row>
    <row r="5" spans="1:16" ht="14.25" thickBot="1" thickTop="1">
      <c r="A5" s="123"/>
      <c r="B5" s="134">
        <v>1</v>
      </c>
      <c r="C5" s="135" t="s">
        <v>99</v>
      </c>
      <c r="D5" s="154">
        <v>800000</v>
      </c>
      <c r="E5" s="150">
        <f t="shared" si="0"/>
        <v>160000</v>
      </c>
      <c r="F5" s="155">
        <f t="shared" si="1"/>
        <v>24000</v>
      </c>
      <c r="G5" s="150">
        <f t="shared" si="2"/>
        <v>180000</v>
      </c>
      <c r="H5" s="156">
        <f t="shared" si="3"/>
        <v>52458.33333333333</v>
      </c>
      <c r="I5" s="152">
        <v>15000</v>
      </c>
      <c r="J5" s="151">
        <v>60000</v>
      </c>
      <c r="K5" s="151">
        <f aca="true" t="shared" si="7" ref="K5:K11">+K4</f>
        <v>20000</v>
      </c>
      <c r="L5" s="150">
        <f t="shared" si="4"/>
        <v>1311458.3333333333</v>
      </c>
      <c r="M5" s="155">
        <f t="shared" si="5"/>
        <v>43715.277777777774</v>
      </c>
      <c r="N5" s="153">
        <f t="shared" si="6"/>
        <v>7285.879629629629</v>
      </c>
      <c r="O5" s="125"/>
      <c r="P5" s="141">
        <f>+L5*B5</f>
        <v>1311458.3333333333</v>
      </c>
    </row>
    <row r="6" spans="1:16" ht="14.25" thickBot="1" thickTop="1">
      <c r="A6" s="123"/>
      <c r="B6" s="134">
        <v>1</v>
      </c>
      <c r="C6" s="135" t="s">
        <v>90</v>
      </c>
      <c r="D6" s="154">
        <v>400000</v>
      </c>
      <c r="E6" s="150">
        <f t="shared" si="0"/>
        <v>80000</v>
      </c>
      <c r="F6" s="155">
        <f t="shared" si="1"/>
        <v>12000</v>
      </c>
      <c r="G6" s="150">
        <f t="shared" si="2"/>
        <v>90000</v>
      </c>
      <c r="H6" s="156">
        <f t="shared" si="3"/>
        <v>30708.333333333336</v>
      </c>
      <c r="I6" s="152">
        <v>75000</v>
      </c>
      <c r="J6" s="151">
        <v>60000</v>
      </c>
      <c r="K6" s="151">
        <f t="shared" si="7"/>
        <v>20000</v>
      </c>
      <c r="L6" s="150">
        <f t="shared" si="4"/>
        <v>767708.3333333334</v>
      </c>
      <c r="M6" s="155">
        <f t="shared" si="5"/>
        <v>25590.277777777777</v>
      </c>
      <c r="N6" s="153">
        <f t="shared" si="6"/>
        <v>4265.0462962962965</v>
      </c>
      <c r="O6" s="125"/>
      <c r="P6" s="143">
        <f>SUM(P4:P5)</f>
        <v>5199479.166666667</v>
      </c>
    </row>
    <row r="7" spans="1:16" ht="14.25" thickBot="1" thickTop="1">
      <c r="A7" s="123"/>
      <c r="B7" s="134">
        <v>2</v>
      </c>
      <c r="C7" s="135" t="s">
        <v>100</v>
      </c>
      <c r="D7" s="154">
        <v>600000</v>
      </c>
      <c r="E7" s="150">
        <f t="shared" si="0"/>
        <v>120000</v>
      </c>
      <c r="F7" s="155">
        <f t="shared" si="1"/>
        <v>18000</v>
      </c>
      <c r="G7" s="150">
        <f t="shared" si="2"/>
        <v>135000</v>
      </c>
      <c r="H7" s="156">
        <f t="shared" si="3"/>
        <v>42833.33333333333</v>
      </c>
      <c r="I7" s="152">
        <v>75000</v>
      </c>
      <c r="J7" s="151">
        <v>60000</v>
      </c>
      <c r="K7" s="151">
        <f t="shared" si="7"/>
        <v>20000</v>
      </c>
      <c r="L7" s="150">
        <f t="shared" si="4"/>
        <v>1070833.3333333335</v>
      </c>
      <c r="M7" s="155">
        <f t="shared" si="5"/>
        <v>35694.44444444445</v>
      </c>
      <c r="N7" s="153">
        <f t="shared" si="6"/>
        <v>5949.074074074076</v>
      </c>
      <c r="O7" s="125"/>
      <c r="P7" s="126"/>
    </row>
    <row r="8" spans="1:16" ht="14.25" thickBot="1" thickTop="1">
      <c r="A8" s="123"/>
      <c r="B8" s="134">
        <v>3</v>
      </c>
      <c r="C8" s="135" t="s">
        <v>101</v>
      </c>
      <c r="D8" s="154">
        <v>1200000</v>
      </c>
      <c r="E8" s="150">
        <f t="shared" si="0"/>
        <v>240000</v>
      </c>
      <c r="F8" s="155">
        <f t="shared" si="1"/>
        <v>36000</v>
      </c>
      <c r="G8" s="150">
        <f t="shared" si="2"/>
        <v>270000</v>
      </c>
      <c r="H8" s="156">
        <f t="shared" si="3"/>
        <v>79208.33333333333</v>
      </c>
      <c r="I8" s="152">
        <v>75000</v>
      </c>
      <c r="J8" s="151">
        <v>60000</v>
      </c>
      <c r="K8" s="151">
        <f t="shared" si="7"/>
        <v>20000</v>
      </c>
      <c r="L8" s="150">
        <f t="shared" si="4"/>
        <v>1980208.3333333333</v>
      </c>
      <c r="M8" s="155">
        <f t="shared" si="5"/>
        <v>66006.94444444444</v>
      </c>
      <c r="N8" s="153">
        <f t="shared" si="6"/>
        <v>11001.157407407407</v>
      </c>
      <c r="O8" s="125"/>
      <c r="P8" s="148"/>
    </row>
    <row r="9" spans="1:16" ht="14.25" thickBot="1" thickTop="1">
      <c r="A9" s="123"/>
      <c r="B9" s="134">
        <v>4</v>
      </c>
      <c r="C9" s="135" t="s">
        <v>102</v>
      </c>
      <c r="D9" s="154">
        <v>1400000</v>
      </c>
      <c r="E9" s="150">
        <f t="shared" si="0"/>
        <v>280000</v>
      </c>
      <c r="F9" s="155">
        <f t="shared" si="1"/>
        <v>42000</v>
      </c>
      <c r="G9" s="150">
        <f t="shared" si="2"/>
        <v>315000</v>
      </c>
      <c r="H9" s="156">
        <f t="shared" si="3"/>
        <v>91333.33333333334</v>
      </c>
      <c r="I9" s="152">
        <v>75000</v>
      </c>
      <c r="J9" s="151">
        <v>60000</v>
      </c>
      <c r="K9" s="151">
        <f t="shared" si="7"/>
        <v>20000</v>
      </c>
      <c r="L9" s="150">
        <f t="shared" si="4"/>
        <v>2283333.3333333335</v>
      </c>
      <c r="M9" s="155">
        <f t="shared" si="5"/>
        <v>76111.11111111111</v>
      </c>
      <c r="N9" s="153">
        <f t="shared" si="6"/>
        <v>12685.185185185184</v>
      </c>
      <c r="O9" s="125"/>
      <c r="P9" s="148"/>
    </row>
    <row r="10" spans="1:16" ht="14.25" thickBot="1" thickTop="1">
      <c r="A10" s="123"/>
      <c r="B10" s="134">
        <v>5</v>
      </c>
      <c r="C10" s="135" t="s">
        <v>103</v>
      </c>
      <c r="D10" s="154">
        <v>500000</v>
      </c>
      <c r="E10" s="150">
        <f t="shared" si="0"/>
        <v>100000</v>
      </c>
      <c r="F10" s="155">
        <f t="shared" si="1"/>
        <v>15000</v>
      </c>
      <c r="G10" s="150">
        <f t="shared" si="2"/>
        <v>112500</v>
      </c>
      <c r="H10" s="156">
        <f t="shared" si="3"/>
        <v>36770.833333333336</v>
      </c>
      <c r="I10" s="152">
        <v>75000</v>
      </c>
      <c r="J10" s="151">
        <v>60000</v>
      </c>
      <c r="K10" s="151">
        <f t="shared" si="7"/>
        <v>20000</v>
      </c>
      <c r="L10" s="150">
        <f t="shared" si="4"/>
        <v>919270.8333333334</v>
      </c>
      <c r="M10" s="155">
        <f t="shared" si="5"/>
        <v>30642.361111111113</v>
      </c>
      <c r="N10" s="153">
        <f t="shared" si="6"/>
        <v>5107.060185185185</v>
      </c>
      <c r="O10" s="125"/>
      <c r="P10" s="148"/>
    </row>
    <row r="11" spans="1:16" ht="14.25" thickBot="1" thickTop="1">
      <c r="A11" s="123"/>
      <c r="B11" s="134">
        <v>6</v>
      </c>
      <c r="C11" s="135" t="s">
        <v>104</v>
      </c>
      <c r="D11" s="154">
        <v>1150000</v>
      </c>
      <c r="E11" s="150">
        <f t="shared" si="0"/>
        <v>230000</v>
      </c>
      <c r="F11" s="155">
        <f t="shared" si="1"/>
        <v>34500</v>
      </c>
      <c r="G11" s="150">
        <f t="shared" si="2"/>
        <v>258750</v>
      </c>
      <c r="H11" s="156">
        <f t="shared" si="3"/>
        <v>76177.08333333333</v>
      </c>
      <c r="I11" s="152">
        <v>75000</v>
      </c>
      <c r="J11" s="151">
        <v>60000</v>
      </c>
      <c r="K11" s="151">
        <f t="shared" si="7"/>
        <v>20000</v>
      </c>
      <c r="L11" s="150">
        <f t="shared" si="4"/>
        <v>1904427.0833333333</v>
      </c>
      <c r="M11" s="155">
        <f t="shared" si="5"/>
        <v>63480.902777777774</v>
      </c>
      <c r="N11" s="153">
        <f t="shared" si="6"/>
        <v>10580.150462962962</v>
      </c>
      <c r="O11" s="125"/>
      <c r="P11" s="148"/>
    </row>
    <row r="12" spans="1:16" ht="13.5" thickTop="1">
      <c r="A12" s="123"/>
      <c r="B12" s="147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</row>
    <row r="13" spans="1:16" ht="12.75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</row>
    <row r="14" spans="1:16" ht="12.75">
      <c r="A14" s="123"/>
      <c r="B14" s="123"/>
      <c r="C14" s="124" t="s">
        <v>91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</row>
    <row r="15" spans="1:16" ht="13.5" thickBot="1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</row>
    <row r="16" spans="1:16" ht="123" thickBot="1" thickTop="1">
      <c r="A16" s="123"/>
      <c r="B16" s="127" t="s">
        <v>76</v>
      </c>
      <c r="C16" s="128" t="s">
        <v>77</v>
      </c>
      <c r="D16" s="144" t="s">
        <v>78</v>
      </c>
      <c r="E16" s="144" t="s">
        <v>79</v>
      </c>
      <c r="F16" s="144" t="s">
        <v>80</v>
      </c>
      <c r="G16" s="144" t="s">
        <v>81</v>
      </c>
      <c r="H16" s="145" t="s">
        <v>82</v>
      </c>
      <c r="I16" s="145" t="s">
        <v>83</v>
      </c>
      <c r="J16" s="145" t="s">
        <v>84</v>
      </c>
      <c r="K16" s="145" t="s">
        <v>85</v>
      </c>
      <c r="L16" s="144" t="s">
        <v>86</v>
      </c>
      <c r="M16" s="144" t="s">
        <v>87</v>
      </c>
      <c r="N16" s="146" t="s">
        <v>88</v>
      </c>
      <c r="O16" s="123"/>
      <c r="P16" s="123"/>
    </row>
    <row r="17" spans="1:16" ht="14.25" thickBot="1" thickTop="1">
      <c r="A17" s="123"/>
      <c r="B17" s="134">
        <v>1</v>
      </c>
      <c r="C17" s="135" t="s">
        <v>94</v>
      </c>
      <c r="D17" s="136">
        <v>900000</v>
      </c>
      <c r="E17" s="137">
        <f>+D17*20%</f>
        <v>180000</v>
      </c>
      <c r="F17" s="137">
        <f>+D17*3%</f>
        <v>27000</v>
      </c>
      <c r="G17" s="137">
        <f>+D17*2.5%</f>
        <v>22500</v>
      </c>
      <c r="H17" s="138">
        <f>+((D17+E17+F17+G17+I17+J17+K17)/30)*1.25</f>
        <v>67659.72222222222</v>
      </c>
      <c r="I17" s="139">
        <f>2300*4*30</f>
        <v>276000</v>
      </c>
      <c r="J17" s="138">
        <f>+(3800000/24)</f>
        <v>158333.33333333334</v>
      </c>
      <c r="K17" s="138">
        <v>60000</v>
      </c>
      <c r="L17" s="137">
        <f>+D17+E17+F17+G17+H17+I17+J17+K17</f>
        <v>1691493.0555555555</v>
      </c>
      <c r="M17" s="137">
        <f>+L17/30</f>
        <v>56383.10185185185</v>
      </c>
      <c r="N17" s="140">
        <f>+M17/6</f>
        <v>9397.183641975307</v>
      </c>
      <c r="O17" s="123"/>
      <c r="P17" s="123"/>
    </row>
    <row r="18" spans="1:16" ht="14.25" thickBot="1" thickTop="1">
      <c r="A18" s="123"/>
      <c r="B18" s="134">
        <f>+B17+1</f>
        <v>2</v>
      </c>
      <c r="C18" s="135" t="s">
        <v>95</v>
      </c>
      <c r="D18" s="142">
        <v>800000</v>
      </c>
      <c r="E18" s="137">
        <f>+D18*20%</f>
        <v>160000</v>
      </c>
      <c r="F18" s="137">
        <f>+D18*3%</f>
        <v>24000</v>
      </c>
      <c r="G18" s="137">
        <f>+D18*2.5%</f>
        <v>20000</v>
      </c>
      <c r="H18" s="138">
        <f>+((D18+E18+F18+G18+I18+J18+K18)/30)*1.25</f>
        <v>59555.555555555555</v>
      </c>
      <c r="I18" s="139">
        <f>2300*3*30</f>
        <v>207000</v>
      </c>
      <c r="J18" s="138">
        <f>+(3800000/24)</f>
        <v>158333.33333333334</v>
      </c>
      <c r="K18" s="138">
        <f>+K17</f>
        <v>60000</v>
      </c>
      <c r="L18" s="137">
        <f>+D18+E18+F18+G18+H18+I18+J18+K18</f>
        <v>1488888.8888888888</v>
      </c>
      <c r="M18" s="137">
        <f>+L18/30</f>
        <v>49629.62962962963</v>
      </c>
      <c r="N18" s="140">
        <f>+M18/6</f>
        <v>8271.604938271605</v>
      </c>
      <c r="O18" s="123"/>
      <c r="P18" s="123"/>
    </row>
    <row r="19" spans="1:16" ht="14.25" thickBot="1" thickTop="1">
      <c r="A19" s="123"/>
      <c r="B19" s="134">
        <f>+B18+1</f>
        <v>3</v>
      </c>
      <c r="C19" s="135" t="s">
        <v>93</v>
      </c>
      <c r="D19" s="142">
        <v>700000</v>
      </c>
      <c r="E19" s="137">
        <f>+D19*20%</f>
        <v>140000</v>
      </c>
      <c r="F19" s="137">
        <f>+D19*3%</f>
        <v>21000</v>
      </c>
      <c r="G19" s="137">
        <f>+D19*2.5%</f>
        <v>17500</v>
      </c>
      <c r="H19" s="138">
        <f>+((D19+E19+F19+G19+I19+J19+K19)/30)*1.25</f>
        <v>54326.38888888889</v>
      </c>
      <c r="I19" s="139">
        <f>2300*3*30</f>
        <v>207000</v>
      </c>
      <c r="J19" s="138">
        <f>+(3800000/24)</f>
        <v>158333.33333333334</v>
      </c>
      <c r="K19" s="138">
        <f>+K17</f>
        <v>60000</v>
      </c>
      <c r="L19" s="137">
        <f>+D19+E19+F19+G19+H19+I19+J19+K19</f>
        <v>1358159.7222222222</v>
      </c>
      <c r="M19" s="137">
        <f>+L19/30</f>
        <v>45271.990740740745</v>
      </c>
      <c r="N19" s="140">
        <f>+M19/6</f>
        <v>7545.331790123458</v>
      </c>
      <c r="O19" s="123"/>
      <c r="P19" s="123"/>
    </row>
    <row r="20" spans="1:16" ht="14.25" thickBot="1" thickTop="1">
      <c r="A20" s="123"/>
      <c r="B20" s="134">
        <f>+B19+1</f>
        <v>4</v>
      </c>
      <c r="C20" s="135" t="s">
        <v>96</v>
      </c>
      <c r="D20" s="142">
        <v>380000</v>
      </c>
      <c r="E20" s="137">
        <f>+D20*20%</f>
        <v>76000</v>
      </c>
      <c r="F20" s="137">
        <f>+D20*3%</f>
        <v>11400</v>
      </c>
      <c r="G20" s="137">
        <f>+D20*2.5%</f>
        <v>9500</v>
      </c>
      <c r="H20" s="138">
        <f>+((D20+E20+F20+G20+I20+J20+K20)/30)*1.25</f>
        <v>37593.055555555555</v>
      </c>
      <c r="I20" s="139">
        <f>2300*3*30</f>
        <v>207000</v>
      </c>
      <c r="J20" s="138">
        <f>+(3800000/24)</f>
        <v>158333.33333333334</v>
      </c>
      <c r="K20" s="138">
        <f>+K17</f>
        <v>60000</v>
      </c>
      <c r="L20" s="137">
        <f>+D20+E20+F20+G20+H20+I20+J20+K20</f>
        <v>939826.3888888889</v>
      </c>
      <c r="M20" s="137">
        <f>+L20/30</f>
        <v>31327.546296296296</v>
      </c>
      <c r="N20" s="140">
        <f>+M20/6</f>
        <v>5221.257716049383</v>
      </c>
      <c r="O20" s="123"/>
      <c r="P20" s="123"/>
    </row>
    <row r="21" spans="2:14" ht="14.25" thickBot="1" thickTop="1">
      <c r="B21" s="134">
        <f>+B20+1</f>
        <v>5</v>
      </c>
      <c r="C21" s="135" t="s">
        <v>92</v>
      </c>
      <c r="D21" s="142">
        <v>500001</v>
      </c>
      <c r="E21" s="137">
        <f>+D21*20%</f>
        <v>100000.20000000001</v>
      </c>
      <c r="F21" s="137">
        <f>+D21*3%</f>
        <v>15000.029999999999</v>
      </c>
      <c r="G21" s="137">
        <f>+D21*2.5%</f>
        <v>12500.025000000001</v>
      </c>
      <c r="H21" s="138">
        <f>+((D21+E21+F21+G21+I21+J21+K21)/30)*1.25</f>
        <v>43868.10784722223</v>
      </c>
      <c r="I21" s="139">
        <f>2300*3*30</f>
        <v>207000</v>
      </c>
      <c r="J21" s="138">
        <f>+(3800000/24)</f>
        <v>158333.33333333334</v>
      </c>
      <c r="K21" s="138">
        <f>+K18</f>
        <v>60000</v>
      </c>
      <c r="L21" s="137">
        <f>+D21+E21+F21+G21+H21+I21+J21+K21</f>
        <v>1096702.6961805555</v>
      </c>
      <c r="M21" s="137">
        <f>+L21/30</f>
        <v>36556.75653935185</v>
      </c>
      <c r="N21" s="140">
        <f>+M21/6</f>
        <v>6092.792756558642</v>
      </c>
    </row>
    <row r="22" ht="13.5" thickTop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45"/>
  <sheetViews>
    <sheetView zoomScalePageLayoutView="0" workbookViewId="0" topLeftCell="A53">
      <selection activeCell="D21" sqref="D21"/>
    </sheetView>
  </sheetViews>
  <sheetFormatPr defaultColWidth="11.421875" defaultRowHeight="12.75"/>
  <cols>
    <col min="1" max="1" width="15.00390625" style="0" bestFit="1" customWidth="1"/>
    <col min="2" max="2" width="41.00390625" style="0" bestFit="1" customWidth="1"/>
    <col min="3" max="3" width="22.57421875" style="0" bestFit="1" customWidth="1"/>
    <col min="5" max="5" width="11.7109375" style="0" bestFit="1" customWidth="1"/>
    <col min="6" max="6" width="13.8515625" style="0" bestFit="1" customWidth="1"/>
    <col min="9" max="9" width="11.7109375" style="0" bestFit="1" customWidth="1"/>
    <col min="11" max="12" width="12.8515625" style="0" bestFit="1" customWidth="1"/>
  </cols>
  <sheetData>
    <row r="1" spans="1:7" ht="12.75">
      <c r="A1" s="165"/>
      <c r="B1" s="166"/>
      <c r="C1" s="166"/>
      <c r="D1" s="166"/>
      <c r="E1" s="166"/>
      <c r="F1" s="166"/>
      <c r="G1" s="167"/>
    </row>
    <row r="2" spans="1:7" ht="12.75">
      <c r="A2" s="116"/>
      <c r="B2" s="2" t="s">
        <v>9</v>
      </c>
      <c r="C2" s="3"/>
      <c r="D2" s="2" t="str">
        <f>+PRESENTACION!A13</f>
        <v>1.0.01</v>
      </c>
      <c r="E2" s="4" t="s">
        <v>0</v>
      </c>
      <c r="F2" s="5">
        <f ca="1">TODAY()</f>
        <v>41465</v>
      </c>
      <c r="G2" s="168"/>
    </row>
    <row r="3" spans="1:7" ht="13.5" thickBot="1">
      <c r="A3" s="116"/>
      <c r="B3" s="3"/>
      <c r="C3" s="3"/>
      <c r="D3" s="3"/>
      <c r="E3" s="3"/>
      <c r="F3" s="3"/>
      <c r="G3" s="117"/>
    </row>
    <row r="4" spans="1:7" ht="14.25" thickBot="1" thickTop="1">
      <c r="A4" s="118" t="s">
        <v>10</v>
      </c>
      <c r="B4" s="1" t="str">
        <f>+PRESENTACION!B13</f>
        <v>Movilizacion</v>
      </c>
      <c r="C4" s="3"/>
      <c r="D4" s="3"/>
      <c r="E4" s="161" t="s">
        <v>11</v>
      </c>
      <c r="F4" s="162" t="s">
        <v>12</v>
      </c>
      <c r="G4" s="117"/>
    </row>
    <row r="5" spans="1:7" ht="14.25" thickBot="1" thickTop="1">
      <c r="A5" s="116"/>
      <c r="B5" s="3"/>
      <c r="C5" s="3"/>
      <c r="D5" s="3"/>
      <c r="E5" s="163">
        <f>+PRESENTACION!D13</f>
        <v>1</v>
      </c>
      <c r="F5" s="164" t="str">
        <f>+PRESENTACION!C13</f>
        <v>GL</v>
      </c>
      <c r="G5" s="117"/>
    </row>
    <row r="6" spans="1:7" ht="14.25" thickBot="1" thickTop="1">
      <c r="A6" s="116"/>
      <c r="B6" s="157" t="s">
        <v>133</v>
      </c>
      <c r="C6" s="158">
        <v>5</v>
      </c>
      <c r="D6" s="3"/>
      <c r="E6" s="3"/>
      <c r="F6" s="3"/>
      <c r="G6" s="117"/>
    </row>
    <row r="7" spans="1:7" ht="13.5" thickBot="1">
      <c r="A7" s="116"/>
      <c r="B7" s="8" t="s">
        <v>13</v>
      </c>
      <c r="C7" s="9"/>
      <c r="D7" s="9"/>
      <c r="E7" s="9"/>
      <c r="F7" s="9"/>
      <c r="G7" s="117"/>
    </row>
    <row r="8" spans="1:7" ht="14.25" thickBot="1" thickTop="1">
      <c r="A8" s="169" t="s">
        <v>134</v>
      </c>
      <c r="B8" s="10" t="s">
        <v>14</v>
      </c>
      <c r="C8" s="11" t="s">
        <v>12</v>
      </c>
      <c r="D8" s="11" t="s">
        <v>11</v>
      </c>
      <c r="E8" s="11" t="s">
        <v>15</v>
      </c>
      <c r="F8" s="11" t="s">
        <v>16</v>
      </c>
      <c r="G8" s="117"/>
    </row>
    <row r="9" spans="1:7" ht="14.25" thickBot="1" thickTop="1">
      <c r="A9" s="172">
        <v>1</v>
      </c>
      <c r="B9" s="10" t="str">
        <f>+'Calculo Vaor HH Costo Empresa'!C17</f>
        <v>Supervisor OOCC</v>
      </c>
      <c r="C9" s="11" t="s">
        <v>17</v>
      </c>
      <c r="D9" s="7">
        <f>8*C6*A9</f>
        <v>40</v>
      </c>
      <c r="E9" s="12">
        <f>+'Calculo Vaor HH Costo Empresa'!N17</f>
        <v>9397.183641975307</v>
      </c>
      <c r="F9" s="12">
        <f>+E9*D9</f>
        <v>375887.3456790123</v>
      </c>
      <c r="G9" s="117"/>
    </row>
    <row r="10" spans="1:7" ht="14.25" thickBot="1" thickTop="1">
      <c r="A10" s="170">
        <v>1</v>
      </c>
      <c r="B10" s="10" t="str">
        <f>+'Calculo Vaor HH Costo Empresa'!C18</f>
        <v>Capataz OOCC</v>
      </c>
      <c r="C10" s="11" t="s">
        <v>17</v>
      </c>
      <c r="D10" s="7">
        <f>8*C6*A10</f>
        <v>40</v>
      </c>
      <c r="E10" s="12">
        <f>+'Calculo Vaor HH Costo Empresa'!N18</f>
        <v>8271.604938271605</v>
      </c>
      <c r="F10" s="12">
        <f>+E10*D10</f>
        <v>330864.19753086416</v>
      </c>
      <c r="G10" s="117"/>
    </row>
    <row r="11" spans="1:7" ht="14.25" thickBot="1" thickTop="1">
      <c r="A11" s="170">
        <v>1</v>
      </c>
      <c r="B11" s="10" t="str">
        <f>+'Calculo Vaor HH Costo Empresa'!C19</f>
        <v>Maestro OOCC</v>
      </c>
      <c r="C11" s="11" t="s">
        <v>17</v>
      </c>
      <c r="D11" s="7">
        <f>8*C6*A11</f>
        <v>40</v>
      </c>
      <c r="E11" s="12">
        <f>+'Calculo Vaor HH Costo Empresa'!N19</f>
        <v>7545.331790123458</v>
      </c>
      <c r="F11" s="12">
        <f>+E11*D11</f>
        <v>301813.2716049383</v>
      </c>
      <c r="G11" s="117"/>
    </row>
    <row r="12" spans="1:7" ht="14.25" thickBot="1" thickTop="1">
      <c r="A12" s="170">
        <v>1</v>
      </c>
      <c r="B12" s="10" t="str">
        <f>+'Calculo Vaor HH Costo Empresa'!C20</f>
        <v>Operario OOCC</v>
      </c>
      <c r="C12" s="11" t="s">
        <v>17</v>
      </c>
      <c r="D12" s="7">
        <f>8*C6*A12</f>
        <v>40</v>
      </c>
      <c r="E12" s="12">
        <f>+'Calculo Vaor HH Costo Empresa'!N20</f>
        <v>5221.257716049383</v>
      </c>
      <c r="F12" s="12">
        <f>+E12*D12</f>
        <v>208850.3086419753</v>
      </c>
      <c r="G12" s="117"/>
    </row>
    <row r="13" spans="1:12" ht="14.25" thickBot="1" thickTop="1">
      <c r="A13" s="116"/>
      <c r="B13" s="238" t="s">
        <v>195</v>
      </c>
      <c r="C13" s="239"/>
      <c r="D13" s="11">
        <f>SUM(D9:D12)</f>
        <v>160</v>
      </c>
      <c r="E13" s="12"/>
      <c r="F13" s="12">
        <f>+E13*D13</f>
        <v>0</v>
      </c>
      <c r="G13" s="117"/>
      <c r="I13" s="35"/>
      <c r="J13" s="37"/>
      <c r="K13" s="38"/>
      <c r="L13" s="39"/>
    </row>
    <row r="14" spans="1:7" ht="14.25" thickBot="1" thickTop="1">
      <c r="A14" s="116"/>
      <c r="B14" s="13" t="s">
        <v>18</v>
      </c>
      <c r="C14" s="14"/>
      <c r="D14" s="14"/>
      <c r="E14" s="15"/>
      <c r="F14" s="189">
        <f>SUM(F9:F13)</f>
        <v>1217415.12345679</v>
      </c>
      <c r="G14" s="117"/>
    </row>
    <row r="15" spans="1:7" ht="13.5" thickTop="1">
      <c r="A15" s="116"/>
      <c r="B15" s="9"/>
      <c r="C15" s="9"/>
      <c r="D15" s="9"/>
      <c r="E15" s="9"/>
      <c r="F15" s="9"/>
      <c r="G15" s="117"/>
    </row>
    <row r="16" spans="1:7" ht="13.5" thickBot="1">
      <c r="A16" s="116"/>
      <c r="B16" s="8" t="s">
        <v>19</v>
      </c>
      <c r="C16" s="9"/>
      <c r="D16" s="9"/>
      <c r="E16" s="9"/>
      <c r="F16" s="9"/>
      <c r="G16" s="117"/>
    </row>
    <row r="17" spans="1:7" ht="14.25" thickBot="1" thickTop="1">
      <c r="A17" s="169" t="s">
        <v>142</v>
      </c>
      <c r="B17" s="10" t="s">
        <v>14</v>
      </c>
      <c r="C17" s="11" t="s">
        <v>12</v>
      </c>
      <c r="D17" s="11" t="s">
        <v>11</v>
      </c>
      <c r="E17" s="11" t="s">
        <v>15</v>
      </c>
      <c r="F17" s="11" t="s">
        <v>16</v>
      </c>
      <c r="G17" s="117"/>
    </row>
    <row r="18" spans="1:7" ht="14.25" thickBot="1" thickTop="1">
      <c r="A18" s="172">
        <v>1</v>
      </c>
      <c r="B18" s="10" t="s">
        <v>20</v>
      </c>
      <c r="C18" s="17" t="s">
        <v>21</v>
      </c>
      <c r="D18" s="11">
        <f>+D10+D11+D12</f>
        <v>120</v>
      </c>
      <c r="E18" s="11">
        <v>150</v>
      </c>
      <c r="F18" s="18">
        <f aca="true" t="shared" si="0" ref="F18:F23">+E18*D18</f>
        <v>18000</v>
      </c>
      <c r="G18" s="117"/>
    </row>
    <row r="19" spans="1:7" ht="14.25" thickBot="1" thickTop="1">
      <c r="A19" s="172">
        <v>1</v>
      </c>
      <c r="B19" s="19" t="s">
        <v>22</v>
      </c>
      <c r="C19" s="17" t="s">
        <v>21</v>
      </c>
      <c r="D19" s="20"/>
      <c r="E19" s="18"/>
      <c r="F19" s="18">
        <f t="shared" si="0"/>
        <v>0</v>
      </c>
      <c r="G19" s="117"/>
    </row>
    <row r="20" spans="1:7" ht="14.25" thickBot="1" thickTop="1">
      <c r="A20" s="172">
        <v>1</v>
      </c>
      <c r="B20" s="19" t="s">
        <v>23</v>
      </c>
      <c r="C20" s="17" t="s">
        <v>21</v>
      </c>
      <c r="D20" s="20">
        <f>+D9+D10+D11+D12</f>
        <v>160</v>
      </c>
      <c r="E20" s="18">
        <v>62.5</v>
      </c>
      <c r="F20" s="18">
        <f t="shared" si="0"/>
        <v>10000</v>
      </c>
      <c r="G20" s="117"/>
    </row>
    <row r="21" spans="1:7" ht="14.25" thickBot="1" thickTop="1">
      <c r="A21" s="172">
        <v>1</v>
      </c>
      <c r="B21" s="19" t="s">
        <v>121</v>
      </c>
      <c r="C21" s="17" t="s">
        <v>21</v>
      </c>
      <c r="D21" s="7">
        <f>8*C6*A21</f>
        <v>40</v>
      </c>
      <c r="E21" s="18"/>
      <c r="F21" s="18">
        <f t="shared" si="0"/>
        <v>0</v>
      </c>
      <c r="G21" s="117"/>
    </row>
    <row r="22" spans="1:7" ht="14.25" thickBot="1" thickTop="1">
      <c r="A22" s="172">
        <v>1</v>
      </c>
      <c r="B22" s="19" t="s">
        <v>122</v>
      </c>
      <c r="C22" s="17" t="s">
        <v>21</v>
      </c>
      <c r="D22" s="7">
        <f>8*C6*A22</f>
        <v>40</v>
      </c>
      <c r="E22" s="18"/>
      <c r="F22" s="18">
        <f t="shared" si="0"/>
        <v>0</v>
      </c>
      <c r="G22" s="117"/>
    </row>
    <row r="23" spans="1:7" ht="14.25" thickBot="1" thickTop="1">
      <c r="A23" s="172">
        <v>1</v>
      </c>
      <c r="B23" s="19" t="s">
        <v>108</v>
      </c>
      <c r="C23" s="17" t="s">
        <v>21</v>
      </c>
      <c r="D23" s="7">
        <f>8*C6*A23</f>
        <v>40</v>
      </c>
      <c r="E23" s="18"/>
      <c r="F23" s="18">
        <f t="shared" si="0"/>
        <v>0</v>
      </c>
      <c r="G23" s="117"/>
    </row>
    <row r="24" spans="1:7" ht="14.25" thickBot="1" thickTop="1">
      <c r="A24" s="116"/>
      <c r="B24" s="13" t="s">
        <v>19</v>
      </c>
      <c r="C24" s="14"/>
      <c r="D24" s="14"/>
      <c r="E24" s="15"/>
      <c r="F24" s="18">
        <f>SUM(F18:F23)</f>
        <v>28000</v>
      </c>
      <c r="G24" s="119"/>
    </row>
    <row r="25" spans="1:7" ht="13.5" thickTop="1">
      <c r="A25" s="116"/>
      <c r="B25" s="9"/>
      <c r="C25" s="9"/>
      <c r="D25" s="9"/>
      <c r="E25" s="9"/>
      <c r="F25" s="9"/>
      <c r="G25" s="117"/>
    </row>
    <row r="26" spans="1:7" ht="13.5" thickBot="1">
      <c r="A26" s="116"/>
      <c r="B26" s="8" t="s">
        <v>24</v>
      </c>
      <c r="C26" s="9"/>
      <c r="D26" s="9"/>
      <c r="E26" s="9"/>
      <c r="F26" s="9"/>
      <c r="G26" s="117"/>
    </row>
    <row r="27" spans="1:7" ht="14.25" thickBot="1" thickTop="1">
      <c r="A27" s="116"/>
      <c r="B27" s="10" t="s">
        <v>14</v>
      </c>
      <c r="C27" s="11" t="s">
        <v>12</v>
      </c>
      <c r="D27" s="11" t="s">
        <v>11</v>
      </c>
      <c r="E27" s="11" t="s">
        <v>15</v>
      </c>
      <c r="F27" s="11" t="s">
        <v>16</v>
      </c>
      <c r="G27" s="117"/>
    </row>
    <row r="28" spans="1:7" ht="14.25" thickBot="1" thickTop="1">
      <c r="A28" s="116"/>
      <c r="B28" s="21" t="s">
        <v>118</v>
      </c>
      <c r="C28" s="160" t="s">
        <v>25</v>
      </c>
      <c r="D28" s="23"/>
      <c r="E28" s="24"/>
      <c r="F28" s="25">
        <f>+E28*D28</f>
        <v>0</v>
      </c>
      <c r="G28" s="117"/>
    </row>
    <row r="29" spans="1:7" ht="14.25" thickBot="1" thickTop="1">
      <c r="A29" s="116"/>
      <c r="B29" s="26" t="s">
        <v>119</v>
      </c>
      <c r="C29" s="160" t="s">
        <v>25</v>
      </c>
      <c r="D29" s="23"/>
      <c r="E29" s="24"/>
      <c r="F29" s="25">
        <f aca="true" t="shared" si="1" ref="F29:F35">+E29*D29</f>
        <v>0</v>
      </c>
      <c r="G29" s="117"/>
    </row>
    <row r="30" spans="1:7" ht="14.25" thickBot="1" thickTop="1">
      <c r="A30" s="116"/>
      <c r="B30" s="26" t="s">
        <v>120</v>
      </c>
      <c r="C30" s="160" t="s">
        <v>25</v>
      </c>
      <c r="D30" s="23"/>
      <c r="E30" s="24"/>
      <c r="F30" s="25">
        <f t="shared" si="1"/>
        <v>0</v>
      </c>
      <c r="G30" s="117"/>
    </row>
    <row r="31" spans="1:7" ht="14.25" thickBot="1" thickTop="1">
      <c r="A31" s="116"/>
      <c r="B31" s="26"/>
      <c r="C31" s="22"/>
      <c r="D31" s="23"/>
      <c r="E31" s="24"/>
      <c r="F31" s="25">
        <f t="shared" si="1"/>
        <v>0</v>
      </c>
      <c r="G31" s="117"/>
    </row>
    <row r="32" spans="1:7" ht="14.25" thickBot="1" thickTop="1">
      <c r="A32" s="116"/>
      <c r="B32" s="26"/>
      <c r="C32" s="22"/>
      <c r="D32" s="23"/>
      <c r="E32" s="24"/>
      <c r="F32" s="25">
        <f t="shared" si="1"/>
        <v>0</v>
      </c>
      <c r="G32" s="117"/>
    </row>
    <row r="33" spans="1:7" ht="14.25" thickBot="1" thickTop="1">
      <c r="A33" s="116"/>
      <c r="B33" s="26"/>
      <c r="C33" s="22"/>
      <c r="D33" s="23"/>
      <c r="E33" s="24"/>
      <c r="F33" s="25">
        <f t="shared" si="1"/>
        <v>0</v>
      </c>
      <c r="G33" s="117"/>
    </row>
    <row r="34" spans="1:7" ht="14.25" thickBot="1" thickTop="1">
      <c r="A34" s="116"/>
      <c r="B34" s="26"/>
      <c r="C34" s="22"/>
      <c r="D34" s="23"/>
      <c r="E34" s="24"/>
      <c r="F34" s="25">
        <f t="shared" si="1"/>
        <v>0</v>
      </c>
      <c r="G34" s="117"/>
    </row>
    <row r="35" spans="1:7" ht="14.25" thickBot="1" thickTop="1">
      <c r="A35" s="116"/>
      <c r="B35" s="26"/>
      <c r="C35" s="22"/>
      <c r="D35" s="23"/>
      <c r="E35" s="24"/>
      <c r="F35" s="25">
        <f t="shared" si="1"/>
        <v>0</v>
      </c>
      <c r="G35" s="117"/>
    </row>
    <row r="36" spans="1:7" ht="14.25" thickBot="1" thickTop="1">
      <c r="A36" s="116"/>
      <c r="B36" s="26"/>
      <c r="C36" s="22"/>
      <c r="D36" s="23"/>
      <c r="E36" s="24"/>
      <c r="F36" s="25"/>
      <c r="G36" s="117"/>
    </row>
    <row r="37" spans="1:7" ht="14.25" thickBot="1" thickTop="1">
      <c r="A37" s="116"/>
      <c r="B37" s="27" t="s">
        <v>24</v>
      </c>
      <c r="C37" s="17" t="s">
        <v>25</v>
      </c>
      <c r="D37" s="23">
        <v>1</v>
      </c>
      <c r="E37" s="18">
        <v>0</v>
      </c>
      <c r="F37" s="18">
        <f>+E37*D37</f>
        <v>0</v>
      </c>
      <c r="G37" s="117"/>
    </row>
    <row r="38" spans="1:7" ht="14.25" thickBot="1" thickTop="1">
      <c r="A38" s="116"/>
      <c r="B38" s="13" t="s">
        <v>26</v>
      </c>
      <c r="C38" s="14"/>
      <c r="D38" s="14"/>
      <c r="E38" s="15"/>
      <c r="F38" s="16">
        <f>SUM(F28:F37)</f>
        <v>0</v>
      </c>
      <c r="G38" s="117"/>
    </row>
    <row r="39" spans="1:7" ht="13.5" thickTop="1">
      <c r="A39" s="116"/>
      <c r="B39" s="9"/>
      <c r="C39" s="9"/>
      <c r="D39" s="9"/>
      <c r="E39" s="9"/>
      <c r="F39" s="9"/>
      <c r="G39" s="117"/>
    </row>
    <row r="40" spans="1:7" ht="13.5" thickBot="1">
      <c r="A40" s="116"/>
      <c r="B40" s="9"/>
      <c r="C40" s="9"/>
      <c r="D40" s="9"/>
      <c r="E40" s="9"/>
      <c r="F40" s="9"/>
      <c r="G40" s="117"/>
    </row>
    <row r="41" spans="1:7" ht="14.25" thickBot="1" thickTop="1">
      <c r="A41" s="116"/>
      <c r="B41" s="9"/>
      <c r="C41" s="13" t="s">
        <v>27</v>
      </c>
      <c r="D41" s="28"/>
      <c r="E41" s="29"/>
      <c r="F41" s="30">
        <f>+(F38+F24+F14)/E5</f>
        <v>1245415.12345679</v>
      </c>
      <c r="G41" s="117"/>
    </row>
    <row r="42" spans="1:7" ht="14.25" thickBot="1" thickTop="1">
      <c r="A42" s="116"/>
      <c r="B42" s="9"/>
      <c r="C42" s="13" t="s">
        <v>28</v>
      </c>
      <c r="D42" s="28"/>
      <c r="E42" s="31">
        <v>0.25</v>
      </c>
      <c r="F42" s="30">
        <f>+F41*E42</f>
        <v>311353.7808641975</v>
      </c>
      <c r="G42" s="117"/>
    </row>
    <row r="43" spans="1:12" ht="14.25" thickBot="1" thickTop="1">
      <c r="A43" s="116"/>
      <c r="B43" s="9"/>
      <c r="C43" s="13" t="s">
        <v>29</v>
      </c>
      <c r="D43" s="28"/>
      <c r="E43" s="29"/>
      <c r="F43" s="30">
        <f>SUM(F41:F42)</f>
        <v>1556768.9043209876</v>
      </c>
      <c r="G43" s="117"/>
      <c r="I43" s="36"/>
      <c r="K43" s="34"/>
      <c r="L43" s="38"/>
    </row>
    <row r="44" spans="1:7" ht="13.5" thickTop="1">
      <c r="A44" s="116"/>
      <c r="B44" s="3"/>
      <c r="C44" s="2"/>
      <c r="D44" s="2"/>
      <c r="E44" s="2"/>
      <c r="F44" s="33"/>
      <c r="G44" s="117"/>
    </row>
    <row r="45" spans="1:7" ht="13.5" thickBot="1">
      <c r="A45" s="120"/>
      <c r="B45" s="121"/>
      <c r="C45" s="121"/>
      <c r="D45" s="121"/>
      <c r="E45" s="121"/>
      <c r="F45" s="121"/>
      <c r="G45" s="122"/>
    </row>
  </sheetData>
  <sheetProtection/>
  <mergeCells count="1">
    <mergeCell ref="B13:C13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54"/>
  <sheetViews>
    <sheetView zoomScalePageLayoutView="0" workbookViewId="0" topLeftCell="A49">
      <selection activeCell="I9" sqref="I9"/>
    </sheetView>
  </sheetViews>
  <sheetFormatPr defaultColWidth="11.421875" defaultRowHeight="12.75"/>
  <cols>
    <col min="1" max="1" width="16.8515625" style="0" bestFit="1" customWidth="1"/>
    <col min="2" max="2" width="41.00390625" style="0" bestFit="1" customWidth="1"/>
    <col min="3" max="3" width="22.57421875" style="0" bestFit="1" customWidth="1"/>
    <col min="6" max="6" width="14.7109375" style="0" bestFit="1" customWidth="1"/>
  </cols>
  <sheetData>
    <row r="1" spans="1:7" ht="12.75">
      <c r="A1" s="110"/>
      <c r="B1" s="111" t="s">
        <v>9</v>
      </c>
      <c r="C1" s="112"/>
      <c r="D1" s="111" t="str">
        <f>+PRESENTACION!A15</f>
        <v>1.0.02</v>
      </c>
      <c r="E1" s="113" t="s">
        <v>0</v>
      </c>
      <c r="F1" s="114">
        <f ca="1">TODAY()</f>
        <v>41465</v>
      </c>
      <c r="G1" s="115"/>
    </row>
    <row r="2" spans="1:7" ht="13.5" thickBot="1">
      <c r="A2" s="116"/>
      <c r="B2" s="3"/>
      <c r="C2" s="3"/>
      <c r="D2" s="3"/>
      <c r="E2" s="3"/>
      <c r="F2" s="3"/>
      <c r="G2" s="117"/>
    </row>
    <row r="3" spans="1:7" ht="14.25" thickBot="1" thickTop="1">
      <c r="A3" s="118" t="s">
        <v>10</v>
      </c>
      <c r="B3" s="1" t="str">
        <f>+PRESENTACION!B15</f>
        <v>Instalacion de Faena</v>
      </c>
      <c r="C3" s="3"/>
      <c r="D3" s="3"/>
      <c r="E3" s="161" t="s">
        <v>11</v>
      </c>
      <c r="F3" s="162" t="s">
        <v>12</v>
      </c>
      <c r="G3" s="117"/>
    </row>
    <row r="4" spans="1:7" ht="14.25" thickBot="1" thickTop="1">
      <c r="A4" s="116"/>
      <c r="B4" s="3"/>
      <c r="C4" s="3"/>
      <c r="D4" s="3"/>
      <c r="E4" s="163">
        <f>+PRESENTACION!D15</f>
        <v>1</v>
      </c>
      <c r="F4" s="164" t="str">
        <f>+PRESENTACION!C15</f>
        <v>GL</v>
      </c>
      <c r="G4" s="117"/>
    </row>
    <row r="5" spans="1:7" ht="14.25" thickBot="1" thickTop="1">
      <c r="A5" s="116"/>
      <c r="B5" s="3"/>
      <c r="C5" s="3"/>
      <c r="D5" s="3"/>
      <c r="E5" s="3"/>
      <c r="F5" s="3"/>
      <c r="G5" s="117"/>
    </row>
    <row r="6" spans="1:7" ht="13.5" thickBot="1">
      <c r="A6" s="116"/>
      <c r="B6" s="157" t="s">
        <v>133</v>
      </c>
      <c r="C6" s="158">
        <v>15</v>
      </c>
      <c r="D6" s="3"/>
      <c r="E6" s="3"/>
      <c r="F6" s="3"/>
      <c r="G6" s="117"/>
    </row>
    <row r="7" spans="1:7" ht="13.5" thickBot="1">
      <c r="A7" s="116"/>
      <c r="B7" s="157" t="s">
        <v>109</v>
      </c>
      <c r="C7" s="158">
        <f>+'Costo GG'!C5</f>
        <v>1</v>
      </c>
      <c r="D7" s="3"/>
      <c r="E7" s="3"/>
      <c r="F7" s="3"/>
      <c r="G7" s="117"/>
    </row>
    <row r="8" spans="1:7" ht="12.75">
      <c r="A8" s="116"/>
      <c r="B8" s="3"/>
      <c r="C8" s="3"/>
      <c r="D8" s="3"/>
      <c r="E8" s="3"/>
      <c r="F8" s="3"/>
      <c r="G8" s="117"/>
    </row>
    <row r="9" spans="1:7" ht="13.5" thickBot="1">
      <c r="A9" s="116"/>
      <c r="B9" s="2" t="s">
        <v>13</v>
      </c>
      <c r="C9" s="3"/>
      <c r="D9" s="3"/>
      <c r="E9" s="3"/>
      <c r="F9" s="3"/>
      <c r="G9" s="117"/>
    </row>
    <row r="10" spans="1:9" ht="14.25" thickBot="1" thickTop="1">
      <c r="A10" s="169" t="s">
        <v>134</v>
      </c>
      <c r="B10" s="174" t="s">
        <v>14</v>
      </c>
      <c r="C10" s="7" t="s">
        <v>12</v>
      </c>
      <c r="D10" s="7" t="s">
        <v>11</v>
      </c>
      <c r="E10" s="7" t="s">
        <v>15</v>
      </c>
      <c r="F10" s="7" t="s">
        <v>16</v>
      </c>
      <c r="G10" s="117"/>
      <c r="I10" s="40"/>
    </row>
    <row r="11" spans="1:7" ht="14.25" thickBot="1" thickTop="1">
      <c r="A11" s="172">
        <v>1</v>
      </c>
      <c r="B11" s="174" t="str">
        <f>+'Calculo Vaor HH Costo Empresa'!C17</f>
        <v>Supervisor OOCC</v>
      </c>
      <c r="C11" s="7" t="s">
        <v>17</v>
      </c>
      <c r="D11" s="7">
        <f>8*C6*A11</f>
        <v>120</v>
      </c>
      <c r="E11" s="175">
        <f>+'Calculo Vaor HH Costo Empresa'!N17</f>
        <v>9397.183641975307</v>
      </c>
      <c r="F11" s="175">
        <f>+E11*D11</f>
        <v>1127662.0370370368</v>
      </c>
      <c r="G11" s="117"/>
    </row>
    <row r="12" spans="1:7" ht="14.25" thickBot="1" thickTop="1">
      <c r="A12" s="170">
        <v>1</v>
      </c>
      <c r="B12" s="174" t="str">
        <f>+'Calculo Vaor HH Costo Empresa'!C18</f>
        <v>Capataz OOCC</v>
      </c>
      <c r="C12" s="7" t="s">
        <v>17</v>
      </c>
      <c r="D12" s="7">
        <f>8*C6*A12</f>
        <v>120</v>
      </c>
      <c r="E12" s="175">
        <f>+'Calculo Vaor HH Costo Empresa'!N18</f>
        <v>8271.604938271605</v>
      </c>
      <c r="F12" s="175">
        <f>+E12*D12</f>
        <v>992592.5925925926</v>
      </c>
      <c r="G12" s="117"/>
    </row>
    <row r="13" spans="1:7" ht="14.25" thickBot="1" thickTop="1">
      <c r="A13" s="170">
        <v>1</v>
      </c>
      <c r="B13" s="174" t="str">
        <f>+'Calculo Vaor HH Costo Empresa'!C19</f>
        <v>Maestro OOCC</v>
      </c>
      <c r="C13" s="7" t="s">
        <v>17</v>
      </c>
      <c r="D13" s="7">
        <f>8*C6*A13</f>
        <v>120</v>
      </c>
      <c r="E13" s="175">
        <f>+'Calculo Vaor HH Costo Empresa'!N19</f>
        <v>7545.331790123458</v>
      </c>
      <c r="F13" s="175">
        <f>+E13*D13</f>
        <v>905439.814814815</v>
      </c>
      <c r="G13" s="117"/>
    </row>
    <row r="14" spans="1:7" ht="14.25" thickBot="1" thickTop="1">
      <c r="A14" s="170">
        <v>1</v>
      </c>
      <c r="B14" s="174" t="str">
        <f>+'Calculo Vaor HH Costo Empresa'!C20</f>
        <v>Operario OOCC</v>
      </c>
      <c r="C14" s="7" t="s">
        <v>17</v>
      </c>
      <c r="D14" s="7">
        <f>8*C6*A14</f>
        <v>120</v>
      </c>
      <c r="E14" s="175">
        <f>+'Calculo Vaor HH Costo Empresa'!N20</f>
        <v>5221.257716049383</v>
      </c>
      <c r="F14" s="175">
        <f>+E14*D14</f>
        <v>626550.925925926</v>
      </c>
      <c r="G14" s="117"/>
    </row>
    <row r="15" spans="1:7" ht="14.25" thickBot="1" thickTop="1">
      <c r="A15" s="221"/>
      <c r="B15" s="238" t="s">
        <v>195</v>
      </c>
      <c r="C15" s="239"/>
      <c r="D15" s="11">
        <f>SUM(D9:D14)</f>
        <v>480</v>
      </c>
      <c r="E15" s="175"/>
      <c r="F15" s="175"/>
      <c r="G15" s="117"/>
    </row>
    <row r="16" spans="1:7" ht="14.25" thickBot="1" thickTop="1">
      <c r="A16" s="116"/>
      <c r="B16" s="176" t="s">
        <v>18</v>
      </c>
      <c r="C16" s="177"/>
      <c r="D16" s="177"/>
      <c r="E16" s="178"/>
      <c r="F16" s="179">
        <f>SUM(F11:F14)</f>
        <v>3652245.3703703703</v>
      </c>
      <c r="G16" s="117"/>
    </row>
    <row r="17" spans="1:7" ht="13.5" thickTop="1">
      <c r="A17" s="116"/>
      <c r="B17" s="3"/>
      <c r="C17" s="3"/>
      <c r="D17" s="3"/>
      <c r="E17" s="3"/>
      <c r="F17" s="3"/>
      <c r="G17" s="117"/>
    </row>
    <row r="18" spans="1:7" ht="13.5" thickBot="1">
      <c r="A18" s="116"/>
      <c r="B18" s="2" t="s">
        <v>19</v>
      </c>
      <c r="C18" s="3"/>
      <c r="D18" s="3"/>
      <c r="E18" s="3"/>
      <c r="F18" s="3"/>
      <c r="G18" s="117"/>
    </row>
    <row r="19" spans="1:7" ht="14.25" thickBot="1" thickTop="1">
      <c r="A19" s="169" t="s">
        <v>142</v>
      </c>
      <c r="B19" s="180" t="s">
        <v>14</v>
      </c>
      <c r="C19" s="7" t="s">
        <v>12</v>
      </c>
      <c r="D19" s="7" t="s">
        <v>11</v>
      </c>
      <c r="E19" s="7" t="s">
        <v>15</v>
      </c>
      <c r="F19" s="7" t="s">
        <v>16</v>
      </c>
      <c r="G19" s="117"/>
    </row>
    <row r="20" spans="1:7" ht="14.25" thickBot="1" thickTop="1">
      <c r="A20" s="172">
        <v>1</v>
      </c>
      <c r="B20" s="180" t="s">
        <v>20</v>
      </c>
      <c r="C20" s="181" t="s">
        <v>21</v>
      </c>
      <c r="D20" s="7">
        <f>+D11+D12+D13+D14</f>
        <v>480</v>
      </c>
      <c r="E20" s="7">
        <v>250</v>
      </c>
      <c r="F20" s="25">
        <f aca="true" t="shared" si="0" ref="F20:F32">+E20*D20</f>
        <v>120000</v>
      </c>
      <c r="G20" s="117"/>
    </row>
    <row r="21" spans="1:7" ht="14.25" thickBot="1" thickTop="1">
      <c r="A21" s="172">
        <v>1</v>
      </c>
      <c r="B21" s="21" t="s">
        <v>22</v>
      </c>
      <c r="C21" s="181" t="s">
        <v>21</v>
      </c>
      <c r="D21" s="6"/>
      <c r="E21" s="25"/>
      <c r="F21" s="25">
        <f t="shared" si="0"/>
        <v>0</v>
      </c>
      <c r="G21" s="117"/>
    </row>
    <row r="22" spans="1:7" ht="14.25" thickBot="1" thickTop="1">
      <c r="A22" s="172">
        <v>1</v>
      </c>
      <c r="B22" s="21" t="s">
        <v>135</v>
      </c>
      <c r="C22" s="181" t="s">
        <v>21</v>
      </c>
      <c r="D22" s="6">
        <f>+D11+D12+D13+D14</f>
        <v>480</v>
      </c>
      <c r="E22" s="25">
        <v>62.5</v>
      </c>
      <c r="F22" s="25">
        <f t="shared" si="0"/>
        <v>30000</v>
      </c>
      <c r="G22" s="117"/>
    </row>
    <row r="23" spans="1:7" ht="14.25" thickBot="1" thickTop="1">
      <c r="A23" s="172">
        <v>1</v>
      </c>
      <c r="B23" s="21" t="s">
        <v>136</v>
      </c>
      <c r="C23" s="181" t="s">
        <v>21</v>
      </c>
      <c r="D23" s="6">
        <f>8*30*C7*A23</f>
        <v>240</v>
      </c>
      <c r="E23" s="25"/>
      <c r="F23" s="25">
        <f t="shared" si="0"/>
        <v>0</v>
      </c>
      <c r="G23" s="117"/>
    </row>
    <row r="24" spans="1:7" ht="14.25" thickBot="1" thickTop="1">
      <c r="A24" s="172">
        <v>1</v>
      </c>
      <c r="B24" s="21" t="s">
        <v>137</v>
      </c>
      <c r="C24" s="181" t="s">
        <v>21</v>
      </c>
      <c r="D24" s="6">
        <f>8*30*C7*A24</f>
        <v>240</v>
      </c>
      <c r="E24" s="25"/>
      <c r="F24" s="25">
        <f t="shared" si="0"/>
        <v>0</v>
      </c>
      <c r="G24" s="117"/>
    </row>
    <row r="25" spans="1:7" ht="14.25" thickBot="1" thickTop="1">
      <c r="A25" s="172">
        <v>1</v>
      </c>
      <c r="B25" s="21" t="s">
        <v>138</v>
      </c>
      <c r="C25" s="181" t="s">
        <v>21</v>
      </c>
      <c r="D25" s="6">
        <f>8*30*C7*A25</f>
        <v>240</v>
      </c>
      <c r="E25" s="25"/>
      <c r="F25" s="25">
        <f t="shared" si="0"/>
        <v>0</v>
      </c>
      <c r="G25" s="117"/>
    </row>
    <row r="26" spans="1:7" ht="14.25" thickBot="1" thickTop="1">
      <c r="A26" s="172">
        <v>1</v>
      </c>
      <c r="B26" s="21" t="s">
        <v>140</v>
      </c>
      <c r="C26" s="181" t="s">
        <v>21</v>
      </c>
      <c r="D26" s="6">
        <f>8*30*C7*A26</f>
        <v>240</v>
      </c>
      <c r="E26" s="25"/>
      <c r="F26" s="25">
        <f t="shared" si="0"/>
        <v>0</v>
      </c>
      <c r="G26" s="117"/>
    </row>
    <row r="27" spans="1:7" ht="14.25" thickBot="1" thickTop="1">
      <c r="A27" s="172">
        <v>1</v>
      </c>
      <c r="B27" s="21" t="s">
        <v>141</v>
      </c>
      <c r="C27" s="181" t="s">
        <v>21</v>
      </c>
      <c r="D27" s="6">
        <f>8*30*C7*A27</f>
        <v>240</v>
      </c>
      <c r="E27" s="25"/>
      <c r="F27" s="25">
        <f t="shared" si="0"/>
        <v>0</v>
      </c>
      <c r="G27" s="117"/>
    </row>
    <row r="28" spans="1:7" ht="14.25" thickBot="1" thickTop="1">
      <c r="A28" s="172">
        <v>1</v>
      </c>
      <c r="B28" s="21" t="s">
        <v>139</v>
      </c>
      <c r="C28" s="181" t="s">
        <v>21</v>
      </c>
      <c r="D28" s="6">
        <f>8*30*C7*A28</f>
        <v>240</v>
      </c>
      <c r="E28" s="25"/>
      <c r="F28" s="25">
        <f t="shared" si="0"/>
        <v>0</v>
      </c>
      <c r="G28" s="117"/>
    </row>
    <row r="29" spans="1:7" ht="14.25" thickBot="1" thickTop="1">
      <c r="A29" s="172">
        <v>1</v>
      </c>
      <c r="B29" s="21" t="s">
        <v>147</v>
      </c>
      <c r="C29" s="181" t="s">
        <v>21</v>
      </c>
      <c r="D29" s="6">
        <f>8*30*C7*A29</f>
        <v>240</v>
      </c>
      <c r="E29" s="25"/>
      <c r="F29" s="25">
        <f t="shared" si="0"/>
        <v>0</v>
      </c>
      <c r="G29" s="117"/>
    </row>
    <row r="30" spans="1:7" ht="14.25" thickBot="1" thickTop="1">
      <c r="A30" s="172">
        <v>1</v>
      </c>
      <c r="B30" s="21" t="s">
        <v>143</v>
      </c>
      <c r="C30" s="181" t="s">
        <v>21</v>
      </c>
      <c r="D30" s="6">
        <f>8*30*C7*A30</f>
        <v>240</v>
      </c>
      <c r="E30" s="25"/>
      <c r="F30" s="25">
        <f t="shared" si="0"/>
        <v>0</v>
      </c>
      <c r="G30" s="117"/>
    </row>
    <row r="31" spans="1:7" ht="14.25" thickBot="1" thickTop="1">
      <c r="A31" s="172">
        <v>1</v>
      </c>
      <c r="B31" s="21" t="s">
        <v>144</v>
      </c>
      <c r="C31" s="181" t="s">
        <v>21</v>
      </c>
      <c r="D31" s="6">
        <f>8*30*C7*A31</f>
        <v>240</v>
      </c>
      <c r="E31" s="25"/>
      <c r="F31" s="25">
        <f t="shared" si="0"/>
        <v>0</v>
      </c>
      <c r="G31" s="117"/>
    </row>
    <row r="32" spans="1:7" ht="14.25" thickBot="1" thickTop="1">
      <c r="A32" s="187">
        <v>1</v>
      </c>
      <c r="B32" s="178" t="s">
        <v>145</v>
      </c>
      <c r="C32" s="181"/>
      <c r="D32" s="6">
        <f>8*30*C7*A32</f>
        <v>240</v>
      </c>
      <c r="E32" s="25"/>
      <c r="F32" s="25">
        <f t="shared" si="0"/>
        <v>0</v>
      </c>
      <c r="G32" s="117"/>
    </row>
    <row r="33" spans="1:7" ht="14.25" thickBot="1" thickTop="1">
      <c r="A33" s="116"/>
      <c r="B33" s="176" t="s">
        <v>19</v>
      </c>
      <c r="C33" s="177"/>
      <c r="D33" s="177"/>
      <c r="E33" s="178"/>
      <c r="F33" s="25">
        <f>SUM(F20:F32)</f>
        <v>150000</v>
      </c>
      <c r="G33" s="119"/>
    </row>
    <row r="34" spans="1:7" ht="13.5" thickTop="1">
      <c r="A34" s="116"/>
      <c r="B34" s="3"/>
      <c r="C34" s="3"/>
      <c r="D34" s="3"/>
      <c r="E34" s="3"/>
      <c r="F34" s="3"/>
      <c r="G34" s="117"/>
    </row>
    <row r="35" spans="1:7" ht="13.5" thickBot="1">
      <c r="A35" s="116"/>
      <c r="B35" s="2" t="s">
        <v>24</v>
      </c>
      <c r="C35" s="3"/>
      <c r="D35" s="3"/>
      <c r="E35" s="3"/>
      <c r="F35" s="3"/>
      <c r="G35" s="117"/>
    </row>
    <row r="36" spans="1:7" ht="14.25" thickBot="1" thickTop="1">
      <c r="A36" s="116"/>
      <c r="B36" s="180" t="s">
        <v>14</v>
      </c>
      <c r="C36" s="7" t="s">
        <v>12</v>
      </c>
      <c r="D36" s="7" t="s">
        <v>11</v>
      </c>
      <c r="E36" s="7" t="s">
        <v>15</v>
      </c>
      <c r="F36" s="7" t="s">
        <v>16</v>
      </c>
      <c r="G36" s="117"/>
    </row>
    <row r="37" spans="1:7" ht="14.25" thickBot="1" thickTop="1">
      <c r="A37" s="116"/>
      <c r="B37" s="21" t="s">
        <v>146</v>
      </c>
      <c r="C37" s="160" t="s">
        <v>56</v>
      </c>
      <c r="D37" s="23"/>
      <c r="E37" s="182"/>
      <c r="F37" s="25">
        <f>+E37*D37</f>
        <v>0</v>
      </c>
      <c r="G37" s="117"/>
    </row>
    <row r="38" spans="1:7" ht="14.25" thickBot="1" thickTop="1">
      <c r="A38" s="116"/>
      <c r="B38" s="26" t="s">
        <v>148</v>
      </c>
      <c r="C38" s="160" t="s">
        <v>25</v>
      </c>
      <c r="D38" s="23"/>
      <c r="E38" s="182"/>
      <c r="F38" s="25">
        <f aca="true" t="shared" si="1" ref="F38:F44">+E38*D38</f>
        <v>0</v>
      </c>
      <c r="G38" s="117"/>
    </row>
    <row r="39" spans="1:7" ht="14.25" thickBot="1" thickTop="1">
      <c r="A39" s="116"/>
      <c r="B39" s="26" t="s">
        <v>149</v>
      </c>
      <c r="C39" s="160" t="s">
        <v>8</v>
      </c>
      <c r="D39" s="23"/>
      <c r="E39" s="182"/>
      <c r="F39" s="25">
        <f t="shared" si="1"/>
        <v>0</v>
      </c>
      <c r="G39" s="117"/>
    </row>
    <row r="40" spans="1:7" ht="14.25" thickBot="1" thickTop="1">
      <c r="A40" s="116"/>
      <c r="B40" s="26"/>
      <c r="C40" s="160"/>
      <c r="D40" s="23"/>
      <c r="E40" s="182"/>
      <c r="F40" s="25">
        <f t="shared" si="1"/>
        <v>0</v>
      </c>
      <c r="G40" s="117"/>
    </row>
    <row r="41" spans="1:7" ht="14.25" thickBot="1" thickTop="1">
      <c r="A41" s="116"/>
      <c r="B41" s="26"/>
      <c r="C41" s="160"/>
      <c r="D41" s="23"/>
      <c r="E41" s="182"/>
      <c r="F41" s="25">
        <f t="shared" si="1"/>
        <v>0</v>
      </c>
      <c r="G41" s="117"/>
    </row>
    <row r="42" spans="1:7" ht="14.25" thickBot="1" thickTop="1">
      <c r="A42" s="116"/>
      <c r="B42" s="26"/>
      <c r="C42" s="160"/>
      <c r="D42" s="23"/>
      <c r="E42" s="182"/>
      <c r="F42" s="25">
        <f t="shared" si="1"/>
        <v>0</v>
      </c>
      <c r="G42" s="117"/>
    </row>
    <row r="43" spans="1:7" ht="14.25" thickBot="1" thickTop="1">
      <c r="A43" s="116"/>
      <c r="B43" s="26"/>
      <c r="C43" s="160"/>
      <c r="D43" s="23"/>
      <c r="E43" s="182"/>
      <c r="F43" s="25">
        <f t="shared" si="1"/>
        <v>0</v>
      </c>
      <c r="G43" s="117"/>
    </row>
    <row r="44" spans="1:7" ht="14.25" thickBot="1" thickTop="1">
      <c r="A44" s="116"/>
      <c r="B44" s="26"/>
      <c r="C44" s="160"/>
      <c r="D44" s="23"/>
      <c r="E44" s="182"/>
      <c r="F44" s="25">
        <f t="shared" si="1"/>
        <v>0</v>
      </c>
      <c r="G44" s="117"/>
    </row>
    <row r="45" spans="1:7" ht="14.25" thickBot="1" thickTop="1">
      <c r="A45" s="116"/>
      <c r="B45" s="26"/>
      <c r="C45" s="160"/>
      <c r="D45" s="23"/>
      <c r="E45" s="182"/>
      <c r="F45" s="25"/>
      <c r="G45" s="117"/>
    </row>
    <row r="46" spans="1:7" ht="14.25" thickBot="1" thickTop="1">
      <c r="A46" s="116"/>
      <c r="B46" s="26" t="s">
        <v>24</v>
      </c>
      <c r="C46" s="181" t="s">
        <v>25</v>
      </c>
      <c r="D46" s="23">
        <v>1</v>
      </c>
      <c r="E46" s="25">
        <v>10000</v>
      </c>
      <c r="F46" s="25">
        <f>+E46*D46</f>
        <v>10000</v>
      </c>
      <c r="G46" s="117"/>
    </row>
    <row r="47" spans="1:7" ht="14.25" thickBot="1" thickTop="1">
      <c r="A47" s="116"/>
      <c r="B47" s="176" t="s">
        <v>26</v>
      </c>
      <c r="C47" s="177"/>
      <c r="D47" s="177"/>
      <c r="E47" s="178"/>
      <c r="F47" s="179">
        <f>SUM(F37:F46)</f>
        <v>10000</v>
      </c>
      <c r="G47" s="117"/>
    </row>
    <row r="48" spans="1:7" ht="13.5" thickTop="1">
      <c r="A48" s="116"/>
      <c r="B48" s="3"/>
      <c r="C48" s="3"/>
      <c r="D48" s="3"/>
      <c r="E48" s="3"/>
      <c r="F48" s="3"/>
      <c r="G48" s="117"/>
    </row>
    <row r="49" spans="1:7" ht="13.5" thickBot="1">
      <c r="A49" s="116"/>
      <c r="B49" s="3"/>
      <c r="C49" s="3"/>
      <c r="D49" s="3"/>
      <c r="E49" s="3"/>
      <c r="F49" s="3"/>
      <c r="G49" s="117"/>
    </row>
    <row r="50" spans="1:7" ht="14.25" thickBot="1" thickTop="1">
      <c r="A50" s="116"/>
      <c r="B50" s="3"/>
      <c r="C50" s="176" t="s">
        <v>27</v>
      </c>
      <c r="D50" s="183"/>
      <c r="E50" s="174"/>
      <c r="F50" s="184">
        <f>+(F47+F33+F16)/E4</f>
        <v>3812245.3703703703</v>
      </c>
      <c r="G50" s="117"/>
    </row>
    <row r="51" spans="1:7" ht="14.25" thickBot="1" thickTop="1">
      <c r="A51" s="116"/>
      <c r="B51" s="3"/>
      <c r="C51" s="176" t="s">
        <v>28</v>
      </c>
      <c r="D51" s="183"/>
      <c r="E51" s="185">
        <f>+'APU 1.0.01'!E42</f>
        <v>0.25</v>
      </c>
      <c r="F51" s="184">
        <f>+F50*E51</f>
        <v>953061.3425925926</v>
      </c>
      <c r="G51" s="117"/>
    </row>
    <row r="52" spans="1:7" ht="14.25" thickBot="1" thickTop="1">
      <c r="A52" s="116"/>
      <c r="B52" s="3"/>
      <c r="C52" s="176" t="s">
        <v>29</v>
      </c>
      <c r="D52" s="183"/>
      <c r="E52" s="174"/>
      <c r="F52" s="186">
        <f>SUM(F50:F51)</f>
        <v>4765306.712962963</v>
      </c>
      <c r="G52" s="117"/>
    </row>
    <row r="53" spans="1:7" ht="13.5" thickTop="1">
      <c r="A53" s="116"/>
      <c r="B53" s="3"/>
      <c r="C53" s="2"/>
      <c r="D53" s="2"/>
      <c r="E53" s="2"/>
      <c r="F53" s="33"/>
      <c r="G53" s="117"/>
    </row>
    <row r="54" spans="1:7" ht="13.5" thickBot="1">
      <c r="A54" s="188"/>
      <c r="B54" s="121"/>
      <c r="C54" s="121"/>
      <c r="D54" s="121"/>
      <c r="E54" s="121"/>
      <c r="F54" s="121"/>
      <c r="G54" s="122"/>
    </row>
  </sheetData>
  <sheetProtection/>
  <mergeCells count="1">
    <mergeCell ref="B15:C15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G48"/>
  <sheetViews>
    <sheetView tabSelected="1" zoomScalePageLayoutView="0" workbookViewId="0" topLeftCell="A1">
      <selection activeCell="I15" sqref="I15"/>
    </sheetView>
  </sheetViews>
  <sheetFormatPr defaultColWidth="11.421875" defaultRowHeight="12.75"/>
  <cols>
    <col min="1" max="1" width="13.57421875" style="0" customWidth="1"/>
    <col min="2" max="2" width="41.00390625" style="0" bestFit="1" customWidth="1"/>
    <col min="3" max="3" width="22.57421875" style="0" bestFit="1" customWidth="1"/>
    <col min="6" max="6" width="15.7109375" style="0" customWidth="1"/>
  </cols>
  <sheetData>
    <row r="1" spans="1:7" ht="12.75">
      <c r="A1" s="165"/>
      <c r="B1" s="166"/>
      <c r="C1" s="166"/>
      <c r="D1" s="166"/>
      <c r="E1" s="166"/>
      <c r="F1" s="166"/>
      <c r="G1" s="167"/>
    </row>
    <row r="2" spans="1:7" ht="12.75">
      <c r="A2" s="116"/>
      <c r="B2" s="2" t="s">
        <v>9</v>
      </c>
      <c r="C2" s="3"/>
      <c r="D2" s="2" t="str">
        <f>+PRESENTACION!A17</f>
        <v>1.0.03</v>
      </c>
      <c r="E2" s="4" t="s">
        <v>0</v>
      </c>
      <c r="F2" s="5">
        <f ca="1">TODAY()</f>
        <v>41465</v>
      </c>
      <c r="G2" s="168"/>
    </row>
    <row r="3" spans="1:7" ht="13.5" thickBot="1">
      <c r="A3" s="116"/>
      <c r="B3" s="3"/>
      <c r="C3" s="3"/>
      <c r="D3" s="3"/>
      <c r="E3" s="3"/>
      <c r="F3" s="3"/>
      <c r="G3" s="117"/>
    </row>
    <row r="4" spans="1:7" ht="14.25" thickBot="1" thickTop="1">
      <c r="A4" s="118" t="s">
        <v>10</v>
      </c>
      <c r="B4" s="1" t="str">
        <f>+PRESENTACION!B17</f>
        <v>Trazados y Replanteo</v>
      </c>
      <c r="C4" s="3"/>
      <c r="D4" s="3"/>
      <c r="E4" s="161" t="s">
        <v>11</v>
      </c>
      <c r="F4" s="162" t="s">
        <v>12</v>
      </c>
      <c r="G4" s="117"/>
    </row>
    <row r="5" spans="1:7" ht="14.25" thickBot="1" thickTop="1">
      <c r="A5" s="116"/>
      <c r="B5" s="3"/>
      <c r="C5" s="3"/>
      <c r="D5" s="3"/>
      <c r="E5" s="163">
        <f>+PRESENTACION!D13</f>
        <v>1</v>
      </c>
      <c r="F5" s="164" t="str">
        <f>+PRESENTACION!C17</f>
        <v>HH</v>
      </c>
      <c r="G5" s="117"/>
    </row>
    <row r="6" spans="1:7" ht="14.25" thickBot="1" thickTop="1">
      <c r="A6" s="116"/>
      <c r="B6" s="3"/>
      <c r="C6" s="3"/>
      <c r="D6" s="3"/>
      <c r="E6" s="3"/>
      <c r="F6" s="3"/>
      <c r="G6" s="117"/>
    </row>
    <row r="7" spans="1:7" ht="13.5" thickBot="1">
      <c r="A7" s="116"/>
      <c r="B7" s="157" t="s">
        <v>150</v>
      </c>
      <c r="C7" s="158">
        <v>3</v>
      </c>
      <c r="D7" s="3"/>
      <c r="E7" s="3"/>
      <c r="F7" s="3"/>
      <c r="G7" s="117"/>
    </row>
    <row r="8" spans="1:7" ht="13.5" thickBot="1">
      <c r="A8" s="116"/>
      <c r="B8" s="8" t="s">
        <v>13</v>
      </c>
      <c r="C8" s="9"/>
      <c r="D8" s="9"/>
      <c r="E8" s="9"/>
      <c r="F8" s="9"/>
      <c r="G8" s="117"/>
    </row>
    <row r="9" spans="1:7" ht="14.25" thickBot="1" thickTop="1">
      <c r="A9" s="169" t="s">
        <v>134</v>
      </c>
      <c r="B9" s="10" t="s">
        <v>14</v>
      </c>
      <c r="C9" s="11" t="s">
        <v>12</v>
      </c>
      <c r="D9" s="11" t="s">
        <v>11</v>
      </c>
      <c r="E9" s="11" t="s">
        <v>15</v>
      </c>
      <c r="F9" s="11" t="s">
        <v>16</v>
      </c>
      <c r="G9" s="117"/>
    </row>
    <row r="10" spans="1:7" ht="14.25" thickBot="1" thickTop="1">
      <c r="A10" s="172">
        <v>1</v>
      </c>
      <c r="B10" s="10" t="str">
        <f>+'Calculo Vaor HH Costo Empresa'!C17</f>
        <v>Supervisor OOCC</v>
      </c>
      <c r="C10" s="11" t="s">
        <v>17</v>
      </c>
      <c r="D10" s="11">
        <f>8*30*C7*A10</f>
        <v>720</v>
      </c>
      <c r="E10" s="12">
        <f>+'Calculo Vaor HH Costo Empresa'!N17</f>
        <v>9397.183641975307</v>
      </c>
      <c r="F10" s="12">
        <f>+E10*D10</f>
        <v>6765972.222222221</v>
      </c>
      <c r="G10" s="117"/>
    </row>
    <row r="11" spans="1:7" ht="14.25" thickBot="1" thickTop="1">
      <c r="A11" s="172">
        <v>0</v>
      </c>
      <c r="B11" s="10" t="str">
        <f>+'Calculo Vaor HH Costo Empresa'!C18</f>
        <v>Capataz OOCC</v>
      </c>
      <c r="C11" s="11" t="s">
        <v>17</v>
      </c>
      <c r="D11" s="11">
        <f>8*30*C7*A11</f>
        <v>0</v>
      </c>
      <c r="E11" s="12">
        <f>+'Calculo Vaor HH Costo Empresa'!N18</f>
        <v>8271.604938271605</v>
      </c>
      <c r="F11" s="12">
        <f aca="true" t="shared" si="0" ref="F11:F16">+E11*D11</f>
        <v>0</v>
      </c>
      <c r="G11" s="117"/>
    </row>
    <row r="12" spans="1:7" ht="14.25" thickBot="1" thickTop="1">
      <c r="A12" s="172">
        <v>0</v>
      </c>
      <c r="B12" s="10" t="str">
        <f>+'Calculo Vaor HH Costo Empresa'!C19</f>
        <v>Maestro OOCC</v>
      </c>
      <c r="C12" s="11" t="s">
        <v>17</v>
      </c>
      <c r="D12" s="11">
        <f>8*30*C7*A12</f>
        <v>0</v>
      </c>
      <c r="E12" s="12">
        <f>+'Calculo Vaor HH Costo Empresa'!N19</f>
        <v>7545.331790123458</v>
      </c>
      <c r="F12" s="12">
        <f t="shared" si="0"/>
        <v>0</v>
      </c>
      <c r="G12" s="117"/>
    </row>
    <row r="13" spans="1:7" ht="14.25" thickBot="1" thickTop="1">
      <c r="A13" s="172">
        <v>1</v>
      </c>
      <c r="B13" s="10" t="str">
        <f>+'Calculo Vaor HH Costo Empresa'!C20</f>
        <v>Operario OOCC</v>
      </c>
      <c r="C13" s="11" t="s">
        <v>17</v>
      </c>
      <c r="D13" s="11">
        <f>8*30*C7*A13</f>
        <v>720</v>
      </c>
      <c r="E13" s="12">
        <f>+'Calculo Vaor HH Costo Empresa'!N20</f>
        <v>5221.257716049383</v>
      </c>
      <c r="F13" s="12">
        <f t="shared" si="0"/>
        <v>3759305.5555555555</v>
      </c>
      <c r="G13" s="117"/>
    </row>
    <row r="14" spans="1:7" ht="14.25" thickBot="1" thickTop="1">
      <c r="A14" s="172">
        <v>1</v>
      </c>
      <c r="B14" s="10"/>
      <c r="C14" s="11" t="s">
        <v>17</v>
      </c>
      <c r="D14" s="11"/>
      <c r="E14" s="12"/>
      <c r="F14" s="12">
        <f t="shared" si="0"/>
        <v>0</v>
      </c>
      <c r="G14" s="117"/>
    </row>
    <row r="15" spans="1:7" ht="14.25" thickBot="1" thickTop="1">
      <c r="A15" s="172">
        <v>1</v>
      </c>
      <c r="B15" s="10"/>
      <c r="C15" s="11" t="s">
        <v>17</v>
      </c>
      <c r="D15" s="11"/>
      <c r="E15" s="12"/>
      <c r="F15" s="12">
        <f t="shared" si="0"/>
        <v>0</v>
      </c>
      <c r="G15" s="117"/>
    </row>
    <row r="16" spans="1:7" ht="14.25" thickBot="1" thickTop="1">
      <c r="A16" s="116"/>
      <c r="B16" s="10"/>
      <c r="C16" s="11" t="s">
        <v>17</v>
      </c>
      <c r="D16" s="11"/>
      <c r="E16" s="12"/>
      <c r="F16" s="12">
        <f t="shared" si="0"/>
        <v>0</v>
      </c>
      <c r="G16" s="117"/>
    </row>
    <row r="17" spans="1:7" ht="14.25" thickBot="1" thickTop="1">
      <c r="A17" s="116"/>
      <c r="B17" s="13" t="s">
        <v>18</v>
      </c>
      <c r="C17" s="14"/>
      <c r="D17" s="14"/>
      <c r="E17" s="15"/>
      <c r="F17" s="16">
        <f>SUM(F10:F16)</f>
        <v>10525277.777777776</v>
      </c>
      <c r="G17" s="117"/>
    </row>
    <row r="18" spans="1:7" ht="13.5" thickTop="1">
      <c r="A18" s="116"/>
      <c r="B18" s="9"/>
      <c r="C18" s="9"/>
      <c r="D18" s="9"/>
      <c r="E18" s="9"/>
      <c r="F18" s="9"/>
      <c r="G18" s="117"/>
    </row>
    <row r="19" spans="1:7" ht="13.5" thickBot="1">
      <c r="A19" s="116"/>
      <c r="B19" s="8" t="s">
        <v>19</v>
      </c>
      <c r="C19" s="9"/>
      <c r="D19" s="9"/>
      <c r="E19" s="9"/>
      <c r="F19" s="9"/>
      <c r="G19" s="117"/>
    </row>
    <row r="20" spans="1:7" ht="14.25" thickBot="1" thickTop="1">
      <c r="A20" s="169" t="s">
        <v>142</v>
      </c>
      <c r="B20" s="10" t="s">
        <v>14</v>
      </c>
      <c r="C20" s="11" t="s">
        <v>12</v>
      </c>
      <c r="D20" s="11" t="s">
        <v>11</v>
      </c>
      <c r="E20" s="11" t="s">
        <v>15</v>
      </c>
      <c r="F20" s="11" t="s">
        <v>16</v>
      </c>
      <c r="G20" s="117"/>
    </row>
    <row r="21" spans="1:7" ht="14.25" thickBot="1" thickTop="1">
      <c r="A21" s="172">
        <v>1</v>
      </c>
      <c r="B21" s="10" t="s">
        <v>20</v>
      </c>
      <c r="C21" s="17" t="s">
        <v>21</v>
      </c>
      <c r="D21" s="11">
        <f>+D11+D12+D13</f>
        <v>720</v>
      </c>
      <c r="E21" s="11">
        <v>150</v>
      </c>
      <c r="F21" s="18">
        <f aca="true" t="shared" si="1" ref="F21:F26">+E21*D21</f>
        <v>108000</v>
      </c>
      <c r="G21" s="117"/>
    </row>
    <row r="22" spans="1:7" ht="14.25" thickBot="1" thickTop="1">
      <c r="A22" s="172">
        <v>1</v>
      </c>
      <c r="B22" s="19" t="s">
        <v>22</v>
      </c>
      <c r="C22" s="17" t="s">
        <v>21</v>
      </c>
      <c r="D22" s="20"/>
      <c r="E22" s="18"/>
      <c r="F22" s="18">
        <f t="shared" si="1"/>
        <v>0</v>
      </c>
      <c r="G22" s="117"/>
    </row>
    <row r="23" spans="1:7" ht="14.25" thickBot="1" thickTop="1">
      <c r="A23" s="172">
        <v>1</v>
      </c>
      <c r="B23" s="19" t="s">
        <v>152</v>
      </c>
      <c r="C23" s="17" t="s">
        <v>21</v>
      </c>
      <c r="D23" s="20">
        <f>+D10+D11+D12+D13+D14+D15</f>
        <v>1440</v>
      </c>
      <c r="E23" s="18">
        <v>62.5</v>
      </c>
      <c r="F23" s="18">
        <f t="shared" si="1"/>
        <v>90000</v>
      </c>
      <c r="G23" s="117"/>
    </row>
    <row r="24" spans="1:7" ht="14.25" thickBot="1" thickTop="1">
      <c r="A24" s="172">
        <v>1</v>
      </c>
      <c r="B24" s="19" t="s">
        <v>151</v>
      </c>
      <c r="C24" s="17" t="s">
        <v>21</v>
      </c>
      <c r="D24" s="20">
        <f>8*30*C7*A24</f>
        <v>720</v>
      </c>
      <c r="E24" s="18"/>
      <c r="F24" s="18">
        <f t="shared" si="1"/>
        <v>0</v>
      </c>
      <c r="G24" s="117"/>
    </row>
    <row r="25" spans="1:7" ht="14.25" thickBot="1" thickTop="1">
      <c r="A25" s="172">
        <v>1</v>
      </c>
      <c r="B25" s="19"/>
      <c r="C25" s="17" t="s">
        <v>21</v>
      </c>
      <c r="D25" s="20"/>
      <c r="E25" s="18"/>
      <c r="F25" s="18">
        <f t="shared" si="1"/>
        <v>0</v>
      </c>
      <c r="G25" s="117"/>
    </row>
    <row r="26" spans="1:7" ht="14.25" thickBot="1" thickTop="1">
      <c r="A26" s="172">
        <v>1</v>
      </c>
      <c r="B26" s="19"/>
      <c r="C26" s="17"/>
      <c r="D26" s="20"/>
      <c r="E26" s="18"/>
      <c r="F26" s="18">
        <f t="shared" si="1"/>
        <v>0</v>
      </c>
      <c r="G26" s="117"/>
    </row>
    <row r="27" spans="1:7" ht="14.25" thickBot="1" thickTop="1">
      <c r="A27" s="116"/>
      <c r="B27" s="13" t="s">
        <v>19</v>
      </c>
      <c r="C27" s="14"/>
      <c r="D27" s="14"/>
      <c r="E27" s="15"/>
      <c r="F27" s="18">
        <f>SUM(F21:F26)</f>
        <v>198000</v>
      </c>
      <c r="G27" s="119"/>
    </row>
    <row r="28" spans="1:7" ht="13.5" thickTop="1">
      <c r="A28" s="116"/>
      <c r="B28" s="9"/>
      <c r="C28" s="9"/>
      <c r="D28" s="9"/>
      <c r="E28" s="9"/>
      <c r="F28" s="9"/>
      <c r="G28" s="117"/>
    </row>
    <row r="29" spans="1:7" ht="13.5" thickBot="1">
      <c r="A29" s="116"/>
      <c r="B29" s="8" t="s">
        <v>24</v>
      </c>
      <c r="C29" s="9"/>
      <c r="D29" s="9"/>
      <c r="E29" s="9"/>
      <c r="F29" s="9"/>
      <c r="G29" s="117"/>
    </row>
    <row r="30" spans="1:7" ht="14.25" thickBot="1" thickTop="1">
      <c r="A30" s="116"/>
      <c r="B30" s="10" t="s">
        <v>14</v>
      </c>
      <c r="C30" s="11" t="s">
        <v>12</v>
      </c>
      <c r="D30" s="11" t="s">
        <v>11</v>
      </c>
      <c r="E30" s="11" t="s">
        <v>15</v>
      </c>
      <c r="F30" s="11" t="s">
        <v>16</v>
      </c>
      <c r="G30" s="117"/>
    </row>
    <row r="31" spans="1:7" ht="14.25" thickBot="1" thickTop="1">
      <c r="A31" s="116"/>
      <c r="B31" s="21" t="s">
        <v>153</v>
      </c>
      <c r="C31" s="160" t="s">
        <v>25</v>
      </c>
      <c r="D31" s="23"/>
      <c r="E31" s="24"/>
      <c r="F31" s="25">
        <f>+E31*D31</f>
        <v>0</v>
      </c>
      <c r="G31" s="117"/>
    </row>
    <row r="32" spans="1:7" ht="14.25" thickBot="1" thickTop="1">
      <c r="A32" s="116"/>
      <c r="B32" s="26" t="s">
        <v>154</v>
      </c>
      <c r="C32" s="160" t="s">
        <v>25</v>
      </c>
      <c r="D32" s="23"/>
      <c r="E32" s="24"/>
      <c r="F32" s="25">
        <f aca="true" t="shared" si="2" ref="F32:F38">+E32*D32</f>
        <v>0</v>
      </c>
      <c r="G32" s="117"/>
    </row>
    <row r="33" spans="1:7" ht="14.25" thickBot="1" thickTop="1">
      <c r="A33" s="116"/>
      <c r="B33" s="26" t="s">
        <v>155</v>
      </c>
      <c r="C33" s="160" t="s">
        <v>25</v>
      </c>
      <c r="D33" s="23"/>
      <c r="E33" s="24"/>
      <c r="F33" s="25">
        <f t="shared" si="2"/>
        <v>0</v>
      </c>
      <c r="G33" s="117"/>
    </row>
    <row r="34" spans="1:7" ht="14.25" thickBot="1" thickTop="1">
      <c r="A34" s="116"/>
      <c r="B34" s="26" t="s">
        <v>156</v>
      </c>
      <c r="C34" s="160" t="s">
        <v>25</v>
      </c>
      <c r="D34" s="23"/>
      <c r="E34" s="24"/>
      <c r="F34" s="25">
        <f t="shared" si="2"/>
        <v>0</v>
      </c>
      <c r="G34" s="117"/>
    </row>
    <row r="35" spans="1:7" ht="14.25" thickBot="1" thickTop="1">
      <c r="A35" s="116"/>
      <c r="B35" s="26"/>
      <c r="C35" s="22"/>
      <c r="D35" s="23"/>
      <c r="E35" s="24"/>
      <c r="F35" s="25">
        <f t="shared" si="2"/>
        <v>0</v>
      </c>
      <c r="G35" s="117"/>
    </row>
    <row r="36" spans="1:7" ht="14.25" thickBot="1" thickTop="1">
      <c r="A36" s="116"/>
      <c r="B36" s="26"/>
      <c r="C36" s="22"/>
      <c r="D36" s="23"/>
      <c r="E36" s="24"/>
      <c r="F36" s="25">
        <f t="shared" si="2"/>
        <v>0</v>
      </c>
      <c r="G36" s="117"/>
    </row>
    <row r="37" spans="1:7" ht="14.25" thickBot="1" thickTop="1">
      <c r="A37" s="116"/>
      <c r="B37" s="26"/>
      <c r="C37" s="22"/>
      <c r="D37" s="23"/>
      <c r="E37" s="24"/>
      <c r="F37" s="25">
        <f t="shared" si="2"/>
        <v>0</v>
      </c>
      <c r="G37" s="117"/>
    </row>
    <row r="38" spans="1:7" ht="14.25" thickBot="1" thickTop="1">
      <c r="A38" s="116"/>
      <c r="B38" s="26"/>
      <c r="C38" s="22"/>
      <c r="D38" s="23"/>
      <c r="E38" s="24"/>
      <c r="F38" s="25">
        <f t="shared" si="2"/>
        <v>0</v>
      </c>
      <c r="G38" s="117"/>
    </row>
    <row r="39" spans="1:7" ht="14.25" thickBot="1" thickTop="1">
      <c r="A39" s="116"/>
      <c r="B39" s="26"/>
      <c r="C39" s="22"/>
      <c r="D39" s="23"/>
      <c r="E39" s="24"/>
      <c r="F39" s="25"/>
      <c r="G39" s="117"/>
    </row>
    <row r="40" spans="1:7" ht="14.25" thickBot="1" thickTop="1">
      <c r="A40" s="116"/>
      <c r="B40" s="27" t="s">
        <v>24</v>
      </c>
      <c r="C40" s="17" t="s">
        <v>25</v>
      </c>
      <c r="D40" s="23">
        <v>1</v>
      </c>
      <c r="E40" s="18">
        <v>10000</v>
      </c>
      <c r="F40" s="18">
        <f>+E40*D40</f>
        <v>10000</v>
      </c>
      <c r="G40" s="117"/>
    </row>
    <row r="41" spans="1:7" ht="14.25" thickBot="1" thickTop="1">
      <c r="A41" s="116"/>
      <c r="B41" s="13" t="s">
        <v>26</v>
      </c>
      <c r="C41" s="14"/>
      <c r="D41" s="14"/>
      <c r="E41" s="15"/>
      <c r="F41" s="16">
        <f>SUM(F31:F40)</f>
        <v>10000</v>
      </c>
      <c r="G41" s="117"/>
    </row>
    <row r="42" spans="1:7" ht="13.5" thickTop="1">
      <c r="A42" s="116"/>
      <c r="B42" s="9"/>
      <c r="C42" s="9"/>
      <c r="D42" s="9"/>
      <c r="E42" s="9"/>
      <c r="F42" s="9"/>
      <c r="G42" s="117"/>
    </row>
    <row r="43" spans="1:7" ht="13.5" thickBot="1">
      <c r="A43" s="116"/>
      <c r="B43" s="9"/>
      <c r="C43" s="9"/>
      <c r="D43" s="9"/>
      <c r="E43" s="9"/>
      <c r="F43" s="9"/>
      <c r="G43" s="117"/>
    </row>
    <row r="44" spans="1:7" ht="14.25" thickBot="1" thickTop="1">
      <c r="A44" s="116"/>
      <c r="B44" s="9"/>
      <c r="C44" s="13" t="s">
        <v>27</v>
      </c>
      <c r="D44" s="28"/>
      <c r="E44" s="29"/>
      <c r="F44" s="30">
        <f>+(F41+F27+F17)/E5</f>
        <v>10733277.777777776</v>
      </c>
      <c r="G44" s="117"/>
    </row>
    <row r="45" spans="1:7" ht="14.25" thickBot="1" thickTop="1">
      <c r="A45" s="116"/>
      <c r="B45" s="9"/>
      <c r="C45" s="13" t="s">
        <v>28</v>
      </c>
      <c r="D45" s="28"/>
      <c r="E45" s="31">
        <f>+'APU 1.0.01'!E42</f>
        <v>0.25</v>
      </c>
      <c r="F45" s="30">
        <f>+F44*E45</f>
        <v>2683319.444444444</v>
      </c>
      <c r="G45" s="117"/>
    </row>
    <row r="46" spans="1:7" ht="14.25" thickBot="1" thickTop="1">
      <c r="A46" s="116"/>
      <c r="B46" s="9"/>
      <c r="C46" s="13" t="s">
        <v>29</v>
      </c>
      <c r="D46" s="28"/>
      <c r="E46" s="29"/>
      <c r="F46" s="32">
        <f>SUM(F44:F45)</f>
        <v>13416597.22222222</v>
      </c>
      <c r="G46" s="117"/>
    </row>
    <row r="47" spans="1:7" ht="13.5" thickTop="1">
      <c r="A47" s="116"/>
      <c r="B47" s="3"/>
      <c r="C47" s="2"/>
      <c r="D47" s="2"/>
      <c r="E47" s="2"/>
      <c r="F47" s="33"/>
      <c r="G47" s="117"/>
    </row>
    <row r="48" spans="1:7" ht="13.5" thickBot="1">
      <c r="A48" s="120"/>
      <c r="B48" s="121"/>
      <c r="C48" s="121"/>
      <c r="D48" s="121"/>
      <c r="E48" s="121"/>
      <c r="F48" s="121"/>
      <c r="G48" s="122"/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G51"/>
  <sheetViews>
    <sheetView zoomScalePageLayoutView="0" workbookViewId="0" topLeftCell="A1">
      <selection activeCell="H14" sqref="H14"/>
    </sheetView>
  </sheetViews>
  <sheetFormatPr defaultColWidth="11.421875" defaultRowHeight="12.75"/>
  <cols>
    <col min="1" max="1" width="15.00390625" style="0" bestFit="1" customWidth="1"/>
    <col min="2" max="2" width="41.00390625" style="0" bestFit="1" customWidth="1"/>
    <col min="6" max="6" width="17.00390625" style="0" customWidth="1"/>
  </cols>
  <sheetData>
    <row r="1" spans="1:7" ht="12.75">
      <c r="A1" s="165"/>
      <c r="B1" s="166"/>
      <c r="C1" s="166"/>
      <c r="D1" s="166"/>
      <c r="E1" s="166"/>
      <c r="F1" s="166"/>
      <c r="G1" s="167"/>
    </row>
    <row r="2" spans="1:7" ht="12.75">
      <c r="A2" s="116"/>
      <c r="B2" s="2" t="s">
        <v>9</v>
      </c>
      <c r="C2" s="3"/>
      <c r="D2" s="2" t="str">
        <f>+PRESENTACION!A19</f>
        <v>1.0.04</v>
      </c>
      <c r="E2" s="4" t="s">
        <v>0</v>
      </c>
      <c r="F2" s="5">
        <f ca="1">TODAY()</f>
        <v>41465</v>
      </c>
      <c r="G2" s="168"/>
    </row>
    <row r="3" spans="1:7" ht="13.5" thickBot="1">
      <c r="A3" s="116"/>
      <c r="B3" s="3"/>
      <c r="C3" s="3"/>
      <c r="D3" s="3"/>
      <c r="E3" s="3"/>
      <c r="F3" s="3"/>
      <c r="G3" s="117"/>
    </row>
    <row r="4" spans="1:7" ht="14.25" thickBot="1" thickTop="1">
      <c r="A4" s="118" t="s">
        <v>10</v>
      </c>
      <c r="B4" s="1" t="str">
        <f>+PRESENTACION!B19</f>
        <v>Ecavaciones ( Suelos Duros)</v>
      </c>
      <c r="C4" s="3"/>
      <c r="D4" s="3"/>
      <c r="E4" s="161" t="s">
        <v>11</v>
      </c>
      <c r="F4" s="162" t="s">
        <v>12</v>
      </c>
      <c r="G4" s="117"/>
    </row>
    <row r="5" spans="1:7" ht="14.25" thickBot="1" thickTop="1">
      <c r="A5" s="116"/>
      <c r="B5" s="3"/>
      <c r="C5" s="3"/>
      <c r="D5" s="3"/>
      <c r="E5" s="163">
        <f>+PRESENTACION!D19</f>
        <v>1</v>
      </c>
      <c r="F5" s="164" t="str">
        <f>+PRESENTACION!C19</f>
        <v>M3</v>
      </c>
      <c r="G5" s="117"/>
    </row>
    <row r="6" spans="1:7" ht="14.25" thickBot="1" thickTop="1">
      <c r="A6" s="116"/>
      <c r="B6" s="3"/>
      <c r="C6" s="3"/>
      <c r="D6" s="3"/>
      <c r="E6" s="3"/>
      <c r="F6" s="3"/>
      <c r="G6" s="117"/>
    </row>
    <row r="7" spans="1:7" ht="13.5" thickBot="1">
      <c r="A7" s="116"/>
      <c r="B7" s="157" t="s">
        <v>157</v>
      </c>
      <c r="C7" s="158">
        <v>1.5</v>
      </c>
      <c r="D7" s="3"/>
      <c r="E7" s="3"/>
      <c r="F7" s="3"/>
      <c r="G7" s="117"/>
    </row>
    <row r="8" spans="1:7" ht="13.5" thickBot="1">
      <c r="A8" s="116"/>
      <c r="B8" s="8" t="s">
        <v>13</v>
      </c>
      <c r="C8" s="9"/>
      <c r="D8" s="9"/>
      <c r="E8" s="9"/>
      <c r="F8" s="9"/>
      <c r="G8" s="117"/>
    </row>
    <row r="9" spans="1:7" ht="14.25" thickBot="1" thickTop="1">
      <c r="A9" s="169" t="s">
        <v>134</v>
      </c>
      <c r="B9" s="10" t="s">
        <v>14</v>
      </c>
      <c r="C9" s="11" t="s">
        <v>12</v>
      </c>
      <c r="D9" s="11" t="s">
        <v>11</v>
      </c>
      <c r="E9" s="11" t="s">
        <v>15</v>
      </c>
      <c r="F9" s="11" t="s">
        <v>16</v>
      </c>
      <c r="G9" s="117"/>
    </row>
    <row r="10" spans="1:7" ht="14.25" thickBot="1" thickTop="1">
      <c r="A10" s="172">
        <v>1</v>
      </c>
      <c r="B10" s="10" t="str">
        <f>+'Calculo Vaor HH Costo Empresa'!C17</f>
        <v>Supervisor OOCC</v>
      </c>
      <c r="C10" s="11" t="s">
        <v>17</v>
      </c>
      <c r="D10" s="11">
        <f>8*30*C7*A10</f>
        <v>360</v>
      </c>
      <c r="E10" s="12">
        <f>+'Calculo Vaor HH Costo Empresa'!N17</f>
        <v>9397.183641975307</v>
      </c>
      <c r="F10" s="12">
        <f>+E10*D10</f>
        <v>3382986.1111111105</v>
      </c>
      <c r="G10" s="117"/>
    </row>
    <row r="11" spans="1:7" ht="14.25" thickBot="1" thickTop="1">
      <c r="A11" s="172">
        <v>1</v>
      </c>
      <c r="B11" s="10" t="str">
        <f>+'Calculo Vaor HH Costo Empresa'!C18</f>
        <v>Capataz OOCC</v>
      </c>
      <c r="C11" s="11" t="s">
        <v>17</v>
      </c>
      <c r="D11" s="11">
        <f>8*30*C7*A11</f>
        <v>360</v>
      </c>
      <c r="E11" s="12">
        <f>+'Calculo Vaor HH Costo Empresa'!N18</f>
        <v>8271.604938271605</v>
      </c>
      <c r="F11" s="12">
        <f aca="true" t="shared" si="0" ref="F11:F16">+E11*D11</f>
        <v>2977777.7777777775</v>
      </c>
      <c r="G11" s="117"/>
    </row>
    <row r="12" spans="1:7" ht="14.25" thickBot="1" thickTop="1">
      <c r="A12" s="172">
        <v>1</v>
      </c>
      <c r="B12" s="10" t="str">
        <f>+'Calculo Vaor HH Costo Empresa'!C19</f>
        <v>Maestro OOCC</v>
      </c>
      <c r="C12" s="11" t="s">
        <v>17</v>
      </c>
      <c r="D12" s="11">
        <f>8*30*C7*A12</f>
        <v>360</v>
      </c>
      <c r="E12" s="12">
        <f>+'Calculo Vaor HH Costo Empresa'!N19</f>
        <v>7545.331790123458</v>
      </c>
      <c r="F12" s="12">
        <f t="shared" si="0"/>
        <v>2716319.444444445</v>
      </c>
      <c r="G12" s="117"/>
    </row>
    <row r="13" spans="1:7" ht="14.25" thickBot="1" thickTop="1">
      <c r="A13" s="172">
        <v>1</v>
      </c>
      <c r="B13" s="10" t="str">
        <f>+'Calculo Vaor HH Costo Empresa'!C20</f>
        <v>Operario OOCC</v>
      </c>
      <c r="C13" s="11" t="s">
        <v>17</v>
      </c>
      <c r="D13" s="11">
        <f>8*30*C7*A13</f>
        <v>360</v>
      </c>
      <c r="E13" s="12">
        <f>+'Calculo Vaor HH Costo Empresa'!N20</f>
        <v>5221.257716049383</v>
      </c>
      <c r="F13" s="12">
        <f t="shared" si="0"/>
        <v>1879652.7777777778</v>
      </c>
      <c r="G13" s="117"/>
    </row>
    <row r="14" spans="1:7" ht="14.25" thickBot="1" thickTop="1">
      <c r="A14" s="172">
        <v>1</v>
      </c>
      <c r="B14" s="10"/>
      <c r="C14" s="11" t="s">
        <v>17</v>
      </c>
      <c r="D14" s="11"/>
      <c r="E14" s="12"/>
      <c r="F14" s="12">
        <f t="shared" si="0"/>
        <v>0</v>
      </c>
      <c r="G14" s="117"/>
    </row>
    <row r="15" spans="1:7" ht="14.25" thickBot="1" thickTop="1">
      <c r="A15" s="172">
        <v>1</v>
      </c>
      <c r="B15" s="10"/>
      <c r="C15" s="11" t="s">
        <v>17</v>
      </c>
      <c r="D15" s="11"/>
      <c r="E15" s="12"/>
      <c r="F15" s="12">
        <f t="shared" si="0"/>
        <v>0</v>
      </c>
      <c r="G15" s="117"/>
    </row>
    <row r="16" spans="1:7" ht="14.25" thickBot="1" thickTop="1">
      <c r="A16" s="172">
        <v>1</v>
      </c>
      <c r="B16" s="10"/>
      <c r="C16" s="11" t="s">
        <v>17</v>
      </c>
      <c r="D16" s="11"/>
      <c r="E16" s="12"/>
      <c r="F16" s="12">
        <f t="shared" si="0"/>
        <v>0</v>
      </c>
      <c r="G16" s="117"/>
    </row>
    <row r="17" spans="1:7" ht="14.25" thickBot="1" thickTop="1">
      <c r="A17" s="116"/>
      <c r="B17" s="13" t="s">
        <v>18</v>
      </c>
      <c r="C17" s="14"/>
      <c r="D17" s="14"/>
      <c r="E17" s="15"/>
      <c r="F17" s="16">
        <f>SUM(F10:F16)</f>
        <v>10956736.11111111</v>
      </c>
      <c r="G17" s="117"/>
    </row>
    <row r="18" spans="1:7" ht="13.5" thickTop="1">
      <c r="A18" s="116"/>
      <c r="B18" s="9"/>
      <c r="C18" s="9"/>
      <c r="D18" s="9"/>
      <c r="E18" s="9"/>
      <c r="F18" s="9"/>
      <c r="G18" s="117"/>
    </row>
    <row r="19" spans="1:7" ht="13.5" thickBot="1">
      <c r="A19" s="116"/>
      <c r="B19" s="8" t="s">
        <v>19</v>
      </c>
      <c r="C19" s="9"/>
      <c r="D19" s="9"/>
      <c r="E19" s="9"/>
      <c r="F19" s="9"/>
      <c r="G19" s="117"/>
    </row>
    <row r="20" spans="1:7" ht="14.25" thickBot="1" thickTop="1">
      <c r="A20" s="169" t="s">
        <v>142</v>
      </c>
      <c r="B20" s="10" t="s">
        <v>14</v>
      </c>
      <c r="C20" s="11" t="s">
        <v>12</v>
      </c>
      <c r="D20" s="11" t="s">
        <v>11</v>
      </c>
      <c r="E20" s="11" t="s">
        <v>15</v>
      </c>
      <c r="F20" s="11" t="s">
        <v>16</v>
      </c>
      <c r="G20" s="117"/>
    </row>
    <row r="21" spans="1:7" ht="14.25" thickBot="1" thickTop="1">
      <c r="A21" s="172">
        <v>1</v>
      </c>
      <c r="B21" s="10" t="s">
        <v>20</v>
      </c>
      <c r="C21" s="17" t="s">
        <v>21</v>
      </c>
      <c r="D21" s="11">
        <f>+D11+D12+D13</f>
        <v>1080</v>
      </c>
      <c r="E21" s="11">
        <v>150</v>
      </c>
      <c r="F21" s="18">
        <f aca="true" t="shared" si="1" ref="F21:F29">+E21*D21</f>
        <v>162000</v>
      </c>
      <c r="G21" s="117"/>
    </row>
    <row r="22" spans="1:7" ht="14.25" thickBot="1" thickTop="1">
      <c r="A22" s="172">
        <v>1</v>
      </c>
      <c r="B22" s="19" t="s">
        <v>22</v>
      </c>
      <c r="C22" s="17" t="s">
        <v>21</v>
      </c>
      <c r="D22" s="20"/>
      <c r="E22" s="18"/>
      <c r="F22" s="18">
        <f t="shared" si="1"/>
        <v>0</v>
      </c>
      <c r="G22" s="117"/>
    </row>
    <row r="23" spans="1:7" ht="14.25" thickBot="1" thickTop="1">
      <c r="A23" s="172">
        <v>1</v>
      </c>
      <c r="B23" s="19" t="s">
        <v>23</v>
      </c>
      <c r="C23" s="17" t="s">
        <v>21</v>
      </c>
      <c r="D23" s="20">
        <f>+D10+D11+D12+D13+D14+D15</f>
        <v>1440</v>
      </c>
      <c r="E23" s="18">
        <v>62.5</v>
      </c>
      <c r="F23" s="18">
        <f>+E23*D23</f>
        <v>90000</v>
      </c>
      <c r="G23" s="117"/>
    </row>
    <row r="24" spans="1:7" ht="14.25" thickBot="1" thickTop="1">
      <c r="A24" s="172">
        <v>1</v>
      </c>
      <c r="B24" s="19" t="s">
        <v>126</v>
      </c>
      <c r="C24" s="17" t="s">
        <v>21</v>
      </c>
      <c r="D24" s="20">
        <f>8*30*C7*A24</f>
        <v>360</v>
      </c>
      <c r="E24" s="18"/>
      <c r="F24" s="18">
        <f>+E24*D24</f>
        <v>0</v>
      </c>
      <c r="G24" s="117"/>
    </row>
    <row r="25" spans="1:7" ht="14.25" thickBot="1" thickTop="1">
      <c r="A25" s="172">
        <v>1</v>
      </c>
      <c r="B25" s="19" t="s">
        <v>128</v>
      </c>
      <c r="C25" s="17" t="s">
        <v>21</v>
      </c>
      <c r="D25" s="20">
        <f>8*30*C8*A25</f>
        <v>0</v>
      </c>
      <c r="E25" s="18"/>
      <c r="F25" s="18">
        <f>+E25*D25</f>
        <v>0</v>
      </c>
      <c r="G25" s="117"/>
    </row>
    <row r="26" spans="1:7" ht="14.25" thickBot="1" thickTop="1">
      <c r="A26" s="172">
        <v>1</v>
      </c>
      <c r="B26" s="19" t="s">
        <v>127</v>
      </c>
      <c r="C26" s="17" t="s">
        <v>21</v>
      </c>
      <c r="D26" s="20">
        <f>8*30*C7*A26</f>
        <v>360</v>
      </c>
      <c r="E26" s="18"/>
      <c r="F26" s="18">
        <f>+E26*D26</f>
        <v>0</v>
      </c>
      <c r="G26" s="117"/>
    </row>
    <row r="27" spans="1:7" ht="14.25" thickBot="1" thickTop="1">
      <c r="A27" s="172">
        <v>1</v>
      </c>
      <c r="B27" s="19" t="s">
        <v>123</v>
      </c>
      <c r="C27" s="17" t="s">
        <v>21</v>
      </c>
      <c r="D27" s="20">
        <f>8*30*C7*A27</f>
        <v>360</v>
      </c>
      <c r="E27" s="18"/>
      <c r="F27" s="18">
        <f>+E27*D27</f>
        <v>0</v>
      </c>
      <c r="G27" s="117"/>
    </row>
    <row r="28" spans="1:7" ht="14.25" thickBot="1" thickTop="1">
      <c r="A28" s="172">
        <v>1</v>
      </c>
      <c r="B28" s="19" t="s">
        <v>124</v>
      </c>
      <c r="C28" s="17" t="s">
        <v>21</v>
      </c>
      <c r="D28" s="20">
        <f>8*30*C7*A28</f>
        <v>360</v>
      </c>
      <c r="E28" s="18"/>
      <c r="F28" s="18">
        <f t="shared" si="1"/>
        <v>0</v>
      </c>
      <c r="G28" s="117"/>
    </row>
    <row r="29" spans="1:7" ht="14.25" thickBot="1" thickTop="1">
      <c r="A29" s="172">
        <v>1</v>
      </c>
      <c r="B29" s="19" t="s">
        <v>125</v>
      </c>
      <c r="C29" s="17" t="s">
        <v>21</v>
      </c>
      <c r="D29" s="20">
        <f>8*30*C7*A29</f>
        <v>360</v>
      </c>
      <c r="E29" s="18"/>
      <c r="F29" s="18">
        <f t="shared" si="1"/>
        <v>0</v>
      </c>
      <c r="G29" s="117"/>
    </row>
    <row r="30" spans="1:7" ht="14.25" thickBot="1" thickTop="1">
      <c r="A30" s="116"/>
      <c r="B30" s="13" t="s">
        <v>19</v>
      </c>
      <c r="C30" s="14"/>
      <c r="D30" s="14"/>
      <c r="E30" s="15"/>
      <c r="F30" s="18">
        <f>SUM(F21:F29)</f>
        <v>252000</v>
      </c>
      <c r="G30" s="119"/>
    </row>
    <row r="31" spans="1:7" ht="13.5" thickTop="1">
      <c r="A31" s="116"/>
      <c r="B31" s="9"/>
      <c r="C31" s="9"/>
      <c r="D31" s="9"/>
      <c r="E31" s="9"/>
      <c r="F31" s="9"/>
      <c r="G31" s="117"/>
    </row>
    <row r="32" spans="1:7" ht="13.5" thickBot="1">
      <c r="A32" s="116"/>
      <c r="B32" s="8" t="s">
        <v>24</v>
      </c>
      <c r="C32" s="9"/>
      <c r="D32" s="9"/>
      <c r="E32" s="9"/>
      <c r="F32" s="9"/>
      <c r="G32" s="117"/>
    </row>
    <row r="33" spans="1:7" ht="14.25" thickBot="1" thickTop="1">
      <c r="A33" s="116"/>
      <c r="B33" s="10" t="s">
        <v>14</v>
      </c>
      <c r="C33" s="11" t="s">
        <v>12</v>
      </c>
      <c r="D33" s="11" t="s">
        <v>11</v>
      </c>
      <c r="E33" s="11" t="s">
        <v>15</v>
      </c>
      <c r="F33" s="11" t="s">
        <v>16</v>
      </c>
      <c r="G33" s="117"/>
    </row>
    <row r="34" spans="1:7" ht="14.25" thickBot="1" thickTop="1">
      <c r="A34" s="116"/>
      <c r="B34" s="21"/>
      <c r="C34" s="160" t="s">
        <v>25</v>
      </c>
      <c r="D34" s="23"/>
      <c r="E34" s="24"/>
      <c r="F34" s="25">
        <f>+E34*D34</f>
        <v>0</v>
      </c>
      <c r="G34" s="117"/>
    </row>
    <row r="35" spans="1:7" ht="14.25" thickBot="1" thickTop="1">
      <c r="A35" s="116"/>
      <c r="B35" s="26"/>
      <c r="C35" s="160" t="s">
        <v>25</v>
      </c>
      <c r="D35" s="23"/>
      <c r="E35" s="24"/>
      <c r="F35" s="25">
        <f aca="true" t="shared" si="2" ref="F35:F41">+E35*D35</f>
        <v>0</v>
      </c>
      <c r="G35" s="117"/>
    </row>
    <row r="36" spans="1:7" ht="14.25" thickBot="1" thickTop="1">
      <c r="A36" s="116"/>
      <c r="B36" s="26"/>
      <c r="C36" s="160" t="s">
        <v>25</v>
      </c>
      <c r="D36" s="23"/>
      <c r="E36" s="24"/>
      <c r="F36" s="25">
        <f t="shared" si="2"/>
        <v>0</v>
      </c>
      <c r="G36" s="117"/>
    </row>
    <row r="37" spans="1:7" ht="14.25" thickBot="1" thickTop="1">
      <c r="A37" s="116"/>
      <c r="B37" s="26"/>
      <c r="C37" s="22"/>
      <c r="D37" s="23"/>
      <c r="E37" s="24"/>
      <c r="F37" s="25">
        <f t="shared" si="2"/>
        <v>0</v>
      </c>
      <c r="G37" s="117"/>
    </row>
    <row r="38" spans="1:7" ht="14.25" thickBot="1" thickTop="1">
      <c r="A38" s="116"/>
      <c r="B38" s="26"/>
      <c r="C38" s="22"/>
      <c r="D38" s="23"/>
      <c r="E38" s="24"/>
      <c r="F38" s="25">
        <f t="shared" si="2"/>
        <v>0</v>
      </c>
      <c r="G38" s="117"/>
    </row>
    <row r="39" spans="1:7" ht="14.25" thickBot="1" thickTop="1">
      <c r="A39" s="116"/>
      <c r="B39" s="26"/>
      <c r="C39" s="22"/>
      <c r="D39" s="23"/>
      <c r="E39" s="24"/>
      <c r="F39" s="25">
        <f t="shared" si="2"/>
        <v>0</v>
      </c>
      <c r="G39" s="117"/>
    </row>
    <row r="40" spans="1:7" ht="14.25" thickBot="1" thickTop="1">
      <c r="A40" s="116"/>
      <c r="B40" s="26"/>
      <c r="C40" s="22"/>
      <c r="D40" s="23"/>
      <c r="E40" s="24"/>
      <c r="F40" s="25">
        <f t="shared" si="2"/>
        <v>0</v>
      </c>
      <c r="G40" s="117"/>
    </row>
    <row r="41" spans="1:7" ht="14.25" thickBot="1" thickTop="1">
      <c r="A41" s="116"/>
      <c r="B41" s="26"/>
      <c r="C41" s="22"/>
      <c r="D41" s="23"/>
      <c r="E41" s="24"/>
      <c r="F41" s="25">
        <f t="shared" si="2"/>
        <v>0</v>
      </c>
      <c r="G41" s="117"/>
    </row>
    <row r="42" spans="1:7" ht="14.25" thickBot="1" thickTop="1">
      <c r="A42" s="116"/>
      <c r="B42" s="26"/>
      <c r="C42" s="22"/>
      <c r="D42" s="23"/>
      <c r="E42" s="24"/>
      <c r="F42" s="25"/>
      <c r="G42" s="117"/>
    </row>
    <row r="43" spans="1:7" ht="14.25" thickBot="1" thickTop="1">
      <c r="A43" s="116"/>
      <c r="B43" s="27" t="s">
        <v>24</v>
      </c>
      <c r="C43" s="17" t="s">
        <v>25</v>
      </c>
      <c r="D43" s="23">
        <v>1</v>
      </c>
      <c r="E43" s="18">
        <v>10000</v>
      </c>
      <c r="F43" s="18">
        <f>+E43*D43</f>
        <v>10000</v>
      </c>
      <c r="G43" s="117"/>
    </row>
    <row r="44" spans="1:7" ht="14.25" thickBot="1" thickTop="1">
      <c r="A44" s="116"/>
      <c r="B44" s="13" t="s">
        <v>26</v>
      </c>
      <c r="C44" s="14"/>
      <c r="D44" s="14"/>
      <c r="E44" s="15"/>
      <c r="F44" s="16">
        <f>SUM(F34:F43)</f>
        <v>10000</v>
      </c>
      <c r="G44" s="117"/>
    </row>
    <row r="45" spans="1:7" ht="13.5" thickTop="1">
      <c r="A45" s="116"/>
      <c r="B45" s="9"/>
      <c r="C45" s="9"/>
      <c r="D45" s="9"/>
      <c r="E45" s="9"/>
      <c r="F45" s="9"/>
      <c r="G45" s="117"/>
    </row>
    <row r="46" spans="1:7" ht="13.5" thickBot="1">
      <c r="A46" s="116"/>
      <c r="B46" s="9"/>
      <c r="C46" s="9"/>
      <c r="D46" s="9"/>
      <c r="E46" s="9"/>
      <c r="F46" s="9"/>
      <c r="G46" s="117"/>
    </row>
    <row r="47" spans="1:7" ht="14.25" thickBot="1" thickTop="1">
      <c r="A47" s="116"/>
      <c r="B47" s="9"/>
      <c r="C47" s="13" t="s">
        <v>27</v>
      </c>
      <c r="D47" s="28"/>
      <c r="E47" s="29"/>
      <c r="F47" s="30">
        <f>+(F44+F30+F17)/E5</f>
        <v>11218736.11111111</v>
      </c>
      <c r="G47" s="117"/>
    </row>
    <row r="48" spans="1:7" ht="14.25" thickBot="1" thickTop="1">
      <c r="A48" s="116"/>
      <c r="B48" s="9"/>
      <c r="C48" s="13" t="s">
        <v>28</v>
      </c>
      <c r="D48" s="28"/>
      <c r="E48" s="31">
        <f>+'AP0 1.0.03'!E45</f>
        <v>0.25</v>
      </c>
      <c r="F48" s="30">
        <f>+F47*E48</f>
        <v>2804684.0277777775</v>
      </c>
      <c r="G48" s="117"/>
    </row>
    <row r="49" spans="1:7" ht="14.25" thickBot="1" thickTop="1">
      <c r="A49" s="116"/>
      <c r="B49" s="9"/>
      <c r="C49" s="13" t="s">
        <v>29</v>
      </c>
      <c r="D49" s="28"/>
      <c r="E49" s="29"/>
      <c r="F49" s="32">
        <f>SUM(F47:F48)</f>
        <v>14023420.138888888</v>
      </c>
      <c r="G49" s="117"/>
    </row>
    <row r="50" spans="1:7" ht="13.5" thickTop="1">
      <c r="A50" s="116"/>
      <c r="B50" s="3"/>
      <c r="C50" s="2"/>
      <c r="D50" s="2"/>
      <c r="E50" s="2"/>
      <c r="F50" s="33"/>
      <c r="G50" s="117"/>
    </row>
    <row r="51" spans="1:7" ht="13.5" thickBot="1">
      <c r="A51" s="120"/>
      <c r="B51" s="121"/>
      <c r="C51" s="121"/>
      <c r="D51" s="121"/>
      <c r="E51" s="121"/>
      <c r="F51" s="121"/>
      <c r="G51" s="122"/>
    </row>
  </sheetData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G51"/>
  <sheetViews>
    <sheetView zoomScalePageLayoutView="0" workbookViewId="0" topLeftCell="A1">
      <selection activeCell="F6" sqref="F6"/>
    </sheetView>
  </sheetViews>
  <sheetFormatPr defaultColWidth="11.421875" defaultRowHeight="12.75"/>
  <cols>
    <col min="1" max="1" width="15.00390625" style="0" bestFit="1" customWidth="1"/>
    <col min="2" max="2" width="41.00390625" style="0" bestFit="1" customWidth="1"/>
    <col min="6" max="6" width="13.00390625" style="0" customWidth="1"/>
  </cols>
  <sheetData>
    <row r="1" spans="1:7" ht="12.75">
      <c r="A1" s="165"/>
      <c r="B1" s="166"/>
      <c r="C1" s="166"/>
      <c r="D1" s="166"/>
      <c r="E1" s="166"/>
      <c r="F1" s="166"/>
      <c r="G1" s="167"/>
    </row>
    <row r="2" spans="1:7" ht="12.75">
      <c r="A2" s="116"/>
      <c r="B2" s="2" t="s">
        <v>9</v>
      </c>
      <c r="C2" s="3"/>
      <c r="D2" s="2" t="str">
        <f>+PRESENTACION!A21</f>
        <v>1.0.05</v>
      </c>
      <c r="E2" s="4" t="s">
        <v>0</v>
      </c>
      <c r="F2" s="5">
        <f ca="1">TODAY()</f>
        <v>41465</v>
      </c>
      <c r="G2" s="168"/>
    </row>
    <row r="3" spans="1:7" ht="13.5" thickBot="1">
      <c r="A3" s="116"/>
      <c r="B3" s="3"/>
      <c r="C3" s="3"/>
      <c r="D3" s="3"/>
      <c r="E3" s="3"/>
      <c r="F3" s="3"/>
      <c r="G3" s="117"/>
    </row>
    <row r="4" spans="1:7" ht="14.25" thickBot="1" thickTop="1">
      <c r="A4" s="118" t="s">
        <v>10</v>
      </c>
      <c r="B4" s="1" t="str">
        <f>+PRESENTACION!B21</f>
        <v>Ecavaciones ( Suelos Semi Duros)</v>
      </c>
      <c r="C4" s="3"/>
      <c r="D4" s="3"/>
      <c r="E4" s="161" t="s">
        <v>11</v>
      </c>
      <c r="F4" s="162" t="s">
        <v>12</v>
      </c>
      <c r="G4" s="117"/>
    </row>
    <row r="5" spans="1:7" ht="14.25" thickBot="1" thickTop="1">
      <c r="A5" s="116"/>
      <c r="B5" s="3"/>
      <c r="C5" s="3"/>
      <c r="D5" s="3"/>
      <c r="E5" s="163">
        <f>+PRESENTACION!D21</f>
        <v>1</v>
      </c>
      <c r="F5" s="164" t="str">
        <f>+PRESENTACION!C21</f>
        <v>M3</v>
      </c>
      <c r="G5" s="117"/>
    </row>
    <row r="6" spans="1:7" ht="14.25" thickBot="1" thickTop="1">
      <c r="A6" s="116"/>
      <c r="B6" s="3"/>
      <c r="C6" s="3"/>
      <c r="D6" s="3"/>
      <c r="E6" s="3"/>
      <c r="F6" s="3"/>
      <c r="G6" s="117"/>
    </row>
    <row r="7" spans="1:7" ht="13.5" thickBot="1">
      <c r="A7" s="116"/>
      <c r="B7" s="157" t="s">
        <v>157</v>
      </c>
      <c r="C7" s="158">
        <v>0</v>
      </c>
      <c r="D7" s="3"/>
      <c r="E7" s="3"/>
      <c r="F7" s="3"/>
      <c r="G7" s="117"/>
    </row>
    <row r="8" spans="1:7" ht="13.5" thickBot="1">
      <c r="A8" s="116"/>
      <c r="B8" s="8" t="s">
        <v>13</v>
      </c>
      <c r="C8" s="9"/>
      <c r="D8" s="9"/>
      <c r="E8" s="9"/>
      <c r="F8" s="9"/>
      <c r="G8" s="117"/>
    </row>
    <row r="9" spans="1:7" ht="14.25" thickBot="1" thickTop="1">
      <c r="A9" s="169" t="s">
        <v>134</v>
      </c>
      <c r="B9" s="10" t="s">
        <v>14</v>
      </c>
      <c r="C9" s="11" t="s">
        <v>12</v>
      </c>
      <c r="D9" s="11" t="s">
        <v>11</v>
      </c>
      <c r="E9" s="11" t="s">
        <v>15</v>
      </c>
      <c r="F9" s="11" t="s">
        <v>16</v>
      </c>
      <c r="G9" s="117"/>
    </row>
    <row r="10" spans="1:7" ht="14.25" thickBot="1" thickTop="1">
      <c r="A10" s="172">
        <v>1</v>
      </c>
      <c r="B10" s="10" t="str">
        <f>+'Calculo Vaor HH Costo Empresa'!C17</f>
        <v>Supervisor OOCC</v>
      </c>
      <c r="C10" s="11" t="s">
        <v>17</v>
      </c>
      <c r="D10" s="11">
        <f>8*30*C7*A10</f>
        <v>0</v>
      </c>
      <c r="E10" s="12">
        <f>+'Calculo Vaor HH Costo Empresa'!N17</f>
        <v>9397.183641975307</v>
      </c>
      <c r="F10" s="12">
        <f>+E10*D10</f>
        <v>0</v>
      </c>
      <c r="G10" s="117"/>
    </row>
    <row r="11" spans="1:7" ht="14.25" thickBot="1" thickTop="1">
      <c r="A11" s="172">
        <v>1</v>
      </c>
      <c r="B11" s="10" t="str">
        <f>+'Calculo Vaor HH Costo Empresa'!C18</f>
        <v>Capataz OOCC</v>
      </c>
      <c r="C11" s="11" t="s">
        <v>17</v>
      </c>
      <c r="D11" s="11">
        <f>8*30*C7*A11</f>
        <v>0</v>
      </c>
      <c r="E11" s="12">
        <f>+'Calculo Vaor HH Costo Empresa'!N18</f>
        <v>8271.604938271605</v>
      </c>
      <c r="F11" s="12">
        <f aca="true" t="shared" si="0" ref="F11:F16">+E11*D11</f>
        <v>0</v>
      </c>
      <c r="G11" s="117"/>
    </row>
    <row r="12" spans="1:7" ht="14.25" thickBot="1" thickTop="1">
      <c r="A12" s="172">
        <v>1</v>
      </c>
      <c r="B12" s="10" t="str">
        <f>+'Calculo Vaor HH Costo Empresa'!C19</f>
        <v>Maestro OOCC</v>
      </c>
      <c r="C12" s="11" t="s">
        <v>17</v>
      </c>
      <c r="D12" s="11">
        <f>8*30*C7*A12</f>
        <v>0</v>
      </c>
      <c r="E12" s="12">
        <f>+'Calculo Vaor HH Costo Empresa'!N19</f>
        <v>7545.331790123458</v>
      </c>
      <c r="F12" s="12">
        <f t="shared" si="0"/>
        <v>0</v>
      </c>
      <c r="G12" s="117"/>
    </row>
    <row r="13" spans="1:7" ht="14.25" thickBot="1" thickTop="1">
      <c r="A13" s="172">
        <v>1</v>
      </c>
      <c r="B13" s="10" t="str">
        <f>+'Calculo Vaor HH Costo Empresa'!C20</f>
        <v>Operario OOCC</v>
      </c>
      <c r="C13" s="11" t="s">
        <v>17</v>
      </c>
      <c r="D13" s="11">
        <f>8*30*C7*A13</f>
        <v>0</v>
      </c>
      <c r="E13" s="12">
        <f>+'Calculo Vaor HH Costo Empresa'!N20</f>
        <v>5221.257716049383</v>
      </c>
      <c r="F13" s="12">
        <f t="shared" si="0"/>
        <v>0</v>
      </c>
      <c r="G13" s="117"/>
    </row>
    <row r="14" spans="1:7" ht="14.25" thickBot="1" thickTop="1">
      <c r="A14" s="172">
        <v>1</v>
      </c>
      <c r="B14" s="10"/>
      <c r="C14" s="11" t="s">
        <v>17</v>
      </c>
      <c r="D14" s="11"/>
      <c r="E14" s="12">
        <f>+'Calculo Vaor HH Costo Empresa'!N36</f>
        <v>0</v>
      </c>
      <c r="F14" s="12">
        <f t="shared" si="0"/>
        <v>0</v>
      </c>
      <c r="G14" s="117"/>
    </row>
    <row r="15" spans="1:7" ht="14.25" thickBot="1" thickTop="1">
      <c r="A15" s="172">
        <v>1</v>
      </c>
      <c r="B15" s="10"/>
      <c r="C15" s="11" t="s">
        <v>17</v>
      </c>
      <c r="D15" s="11"/>
      <c r="E15" s="12">
        <f>+'Calculo Vaor HH Costo Empresa'!N26</f>
        <v>0</v>
      </c>
      <c r="F15" s="12">
        <f t="shared" si="0"/>
        <v>0</v>
      </c>
      <c r="G15" s="117"/>
    </row>
    <row r="16" spans="1:7" ht="14.25" thickBot="1" thickTop="1">
      <c r="A16" s="172">
        <v>1</v>
      </c>
      <c r="B16" s="10"/>
      <c r="C16" s="11" t="s">
        <v>17</v>
      </c>
      <c r="D16" s="11"/>
      <c r="E16" s="12"/>
      <c r="F16" s="12">
        <f t="shared" si="0"/>
        <v>0</v>
      </c>
      <c r="G16" s="117"/>
    </row>
    <row r="17" spans="1:7" ht="14.25" thickBot="1" thickTop="1">
      <c r="A17" s="116"/>
      <c r="B17" s="13" t="s">
        <v>18</v>
      </c>
      <c r="C17" s="14"/>
      <c r="D17" s="14"/>
      <c r="E17" s="15"/>
      <c r="F17" s="16">
        <f>SUM(F10:F16)</f>
        <v>0</v>
      </c>
      <c r="G17" s="117"/>
    </row>
    <row r="18" spans="1:7" ht="13.5" thickTop="1">
      <c r="A18" s="116"/>
      <c r="B18" s="9"/>
      <c r="C18" s="9"/>
      <c r="D18" s="9"/>
      <c r="E18" s="9"/>
      <c r="F18" s="9"/>
      <c r="G18" s="117"/>
    </row>
    <row r="19" spans="1:7" ht="13.5" thickBot="1">
      <c r="A19" s="116"/>
      <c r="B19" s="8" t="s">
        <v>19</v>
      </c>
      <c r="C19" s="9"/>
      <c r="D19" s="9"/>
      <c r="E19" s="9"/>
      <c r="F19" s="9"/>
      <c r="G19" s="117"/>
    </row>
    <row r="20" spans="1:7" ht="14.25" thickBot="1" thickTop="1">
      <c r="A20" s="169" t="s">
        <v>142</v>
      </c>
      <c r="B20" s="10" t="s">
        <v>14</v>
      </c>
      <c r="C20" s="11" t="s">
        <v>12</v>
      </c>
      <c r="D20" s="11" t="s">
        <v>11</v>
      </c>
      <c r="E20" s="11" t="s">
        <v>15</v>
      </c>
      <c r="F20" s="11" t="s">
        <v>16</v>
      </c>
      <c r="G20" s="117"/>
    </row>
    <row r="21" spans="1:7" ht="14.25" thickBot="1" thickTop="1">
      <c r="A21" s="172">
        <v>1</v>
      </c>
      <c r="B21" s="10" t="s">
        <v>20</v>
      </c>
      <c r="C21" s="17" t="s">
        <v>21</v>
      </c>
      <c r="D21" s="11">
        <f>+D11+D12+D13</f>
        <v>0</v>
      </c>
      <c r="E21" s="11">
        <v>150</v>
      </c>
      <c r="F21" s="18">
        <f aca="true" t="shared" si="1" ref="F21:F29">+E21*D21</f>
        <v>0</v>
      </c>
      <c r="G21" s="117"/>
    </row>
    <row r="22" spans="1:7" ht="14.25" thickBot="1" thickTop="1">
      <c r="A22" s="172">
        <v>1</v>
      </c>
      <c r="B22" s="19" t="s">
        <v>22</v>
      </c>
      <c r="C22" s="17" t="s">
        <v>21</v>
      </c>
      <c r="D22" s="20"/>
      <c r="E22" s="18"/>
      <c r="F22" s="18">
        <f t="shared" si="1"/>
        <v>0</v>
      </c>
      <c r="G22" s="117"/>
    </row>
    <row r="23" spans="1:7" ht="14.25" thickBot="1" thickTop="1">
      <c r="A23" s="172">
        <v>1</v>
      </c>
      <c r="B23" s="19" t="s">
        <v>23</v>
      </c>
      <c r="C23" s="17" t="s">
        <v>21</v>
      </c>
      <c r="D23" s="20">
        <f>+D10+D11+D12+D13+D14+D15</f>
        <v>0</v>
      </c>
      <c r="E23" s="18">
        <v>62.5</v>
      </c>
      <c r="F23" s="18">
        <f>+E23*D23</f>
        <v>0</v>
      </c>
      <c r="G23" s="117"/>
    </row>
    <row r="24" spans="1:7" ht="14.25" thickBot="1" thickTop="1">
      <c r="A24" s="172">
        <v>1</v>
      </c>
      <c r="B24" s="19" t="s">
        <v>126</v>
      </c>
      <c r="C24" s="17" t="s">
        <v>21</v>
      </c>
      <c r="D24" s="20">
        <f>8*30*C7*A24</f>
        <v>0</v>
      </c>
      <c r="E24" s="18"/>
      <c r="F24" s="18">
        <f>+E24*D24</f>
        <v>0</v>
      </c>
      <c r="G24" s="117"/>
    </row>
    <row r="25" spans="1:7" ht="14.25" thickBot="1" thickTop="1">
      <c r="A25" s="172">
        <v>1</v>
      </c>
      <c r="B25" s="19" t="s">
        <v>128</v>
      </c>
      <c r="C25" s="17" t="s">
        <v>21</v>
      </c>
      <c r="D25" s="20">
        <f>8*30*C8*A25</f>
        <v>0</v>
      </c>
      <c r="E25" s="18"/>
      <c r="F25" s="18">
        <f>+E25*D25</f>
        <v>0</v>
      </c>
      <c r="G25" s="117"/>
    </row>
    <row r="26" spans="1:7" ht="14.25" thickBot="1" thickTop="1">
      <c r="A26" s="172">
        <v>1</v>
      </c>
      <c r="B26" s="19" t="s">
        <v>127</v>
      </c>
      <c r="C26" s="17" t="s">
        <v>21</v>
      </c>
      <c r="D26" s="20">
        <f>8*30*C7*A26</f>
        <v>0</v>
      </c>
      <c r="E26" s="18"/>
      <c r="F26" s="18">
        <f>+E26*D26</f>
        <v>0</v>
      </c>
      <c r="G26" s="117"/>
    </row>
    <row r="27" spans="1:7" ht="14.25" thickBot="1" thickTop="1">
      <c r="A27" s="172">
        <v>1</v>
      </c>
      <c r="B27" s="19" t="s">
        <v>123</v>
      </c>
      <c r="C27" s="17" t="s">
        <v>21</v>
      </c>
      <c r="D27" s="20">
        <f>8*30*C7*A27</f>
        <v>0</v>
      </c>
      <c r="E27" s="18"/>
      <c r="F27" s="18">
        <f>+E27*D27</f>
        <v>0</v>
      </c>
      <c r="G27" s="117"/>
    </row>
    <row r="28" spans="1:7" ht="14.25" thickBot="1" thickTop="1">
      <c r="A28" s="172">
        <v>1</v>
      </c>
      <c r="B28" s="19" t="s">
        <v>124</v>
      </c>
      <c r="C28" s="17" t="s">
        <v>21</v>
      </c>
      <c r="D28" s="20">
        <f>8*30*C7*A28</f>
        <v>0</v>
      </c>
      <c r="E28" s="18"/>
      <c r="F28" s="18">
        <f t="shared" si="1"/>
        <v>0</v>
      </c>
      <c r="G28" s="117"/>
    </row>
    <row r="29" spans="1:7" ht="14.25" thickBot="1" thickTop="1">
      <c r="A29" s="172">
        <v>1</v>
      </c>
      <c r="B29" s="19" t="s">
        <v>125</v>
      </c>
      <c r="C29" s="17" t="s">
        <v>21</v>
      </c>
      <c r="D29" s="20">
        <f>8*30*C7*A29</f>
        <v>0</v>
      </c>
      <c r="E29" s="18"/>
      <c r="F29" s="18">
        <f t="shared" si="1"/>
        <v>0</v>
      </c>
      <c r="G29" s="117"/>
    </row>
    <row r="30" spans="1:7" ht="14.25" thickBot="1" thickTop="1">
      <c r="A30" s="116"/>
      <c r="B30" s="13" t="s">
        <v>19</v>
      </c>
      <c r="C30" s="14"/>
      <c r="D30" s="14"/>
      <c r="E30" s="15"/>
      <c r="F30" s="18">
        <f>SUM(F21:F29)</f>
        <v>0</v>
      </c>
      <c r="G30" s="119"/>
    </row>
    <row r="31" spans="1:7" ht="13.5" thickTop="1">
      <c r="A31" s="116"/>
      <c r="B31" s="9"/>
      <c r="C31" s="9"/>
      <c r="D31" s="9"/>
      <c r="E31" s="9"/>
      <c r="F31" s="9"/>
      <c r="G31" s="117"/>
    </row>
    <row r="32" spans="1:7" ht="13.5" thickBot="1">
      <c r="A32" s="116"/>
      <c r="B32" s="8" t="s">
        <v>24</v>
      </c>
      <c r="C32" s="9"/>
      <c r="D32" s="9"/>
      <c r="E32" s="9"/>
      <c r="F32" s="9"/>
      <c r="G32" s="117"/>
    </row>
    <row r="33" spans="1:7" ht="14.25" thickBot="1" thickTop="1">
      <c r="A33" s="116"/>
      <c r="B33" s="10" t="s">
        <v>14</v>
      </c>
      <c r="C33" s="11" t="s">
        <v>12</v>
      </c>
      <c r="D33" s="11" t="s">
        <v>11</v>
      </c>
      <c r="E33" s="11" t="s">
        <v>15</v>
      </c>
      <c r="F33" s="11" t="s">
        <v>16</v>
      </c>
      <c r="G33" s="117"/>
    </row>
    <row r="34" spans="1:7" ht="14.25" thickBot="1" thickTop="1">
      <c r="A34" s="116"/>
      <c r="B34" s="21"/>
      <c r="C34" s="160" t="s">
        <v>25</v>
      </c>
      <c r="D34" s="23"/>
      <c r="E34" s="24"/>
      <c r="F34" s="25">
        <f>+E34*D34</f>
        <v>0</v>
      </c>
      <c r="G34" s="117"/>
    </row>
    <row r="35" spans="1:7" ht="14.25" thickBot="1" thickTop="1">
      <c r="A35" s="116"/>
      <c r="B35" s="26"/>
      <c r="C35" s="160" t="s">
        <v>25</v>
      </c>
      <c r="D35" s="23"/>
      <c r="E35" s="24"/>
      <c r="F35" s="25">
        <f aca="true" t="shared" si="2" ref="F35:F41">+E35*D35</f>
        <v>0</v>
      </c>
      <c r="G35" s="117"/>
    </row>
    <row r="36" spans="1:7" ht="14.25" thickBot="1" thickTop="1">
      <c r="A36" s="116"/>
      <c r="B36" s="26"/>
      <c r="C36" s="160" t="s">
        <v>25</v>
      </c>
      <c r="D36" s="23"/>
      <c r="E36" s="24"/>
      <c r="F36" s="25">
        <f t="shared" si="2"/>
        <v>0</v>
      </c>
      <c r="G36" s="117"/>
    </row>
    <row r="37" spans="1:7" ht="14.25" thickBot="1" thickTop="1">
      <c r="A37" s="116"/>
      <c r="B37" s="26"/>
      <c r="C37" s="22"/>
      <c r="D37" s="23"/>
      <c r="E37" s="24"/>
      <c r="F37" s="25">
        <f t="shared" si="2"/>
        <v>0</v>
      </c>
      <c r="G37" s="117"/>
    </row>
    <row r="38" spans="1:7" ht="14.25" thickBot="1" thickTop="1">
      <c r="A38" s="116"/>
      <c r="B38" s="26"/>
      <c r="C38" s="22"/>
      <c r="D38" s="23"/>
      <c r="E38" s="24"/>
      <c r="F38" s="25">
        <f t="shared" si="2"/>
        <v>0</v>
      </c>
      <c r="G38" s="117"/>
    </row>
    <row r="39" spans="1:7" ht="14.25" thickBot="1" thickTop="1">
      <c r="A39" s="116"/>
      <c r="B39" s="26"/>
      <c r="C39" s="22"/>
      <c r="D39" s="23"/>
      <c r="E39" s="24"/>
      <c r="F39" s="25">
        <f t="shared" si="2"/>
        <v>0</v>
      </c>
      <c r="G39" s="117"/>
    </row>
    <row r="40" spans="1:7" ht="14.25" thickBot="1" thickTop="1">
      <c r="A40" s="116"/>
      <c r="B40" s="26"/>
      <c r="C40" s="22"/>
      <c r="D40" s="23"/>
      <c r="E40" s="24"/>
      <c r="F40" s="25">
        <f t="shared" si="2"/>
        <v>0</v>
      </c>
      <c r="G40" s="117"/>
    </row>
    <row r="41" spans="1:7" ht="14.25" thickBot="1" thickTop="1">
      <c r="A41" s="116"/>
      <c r="B41" s="26"/>
      <c r="C41" s="22"/>
      <c r="D41" s="23"/>
      <c r="E41" s="24"/>
      <c r="F41" s="25">
        <f t="shared" si="2"/>
        <v>0</v>
      </c>
      <c r="G41" s="117"/>
    </row>
    <row r="42" spans="1:7" ht="14.25" thickBot="1" thickTop="1">
      <c r="A42" s="116"/>
      <c r="B42" s="26"/>
      <c r="C42" s="22"/>
      <c r="D42" s="23"/>
      <c r="E42" s="24"/>
      <c r="F42" s="25"/>
      <c r="G42" s="117"/>
    </row>
    <row r="43" spans="1:7" ht="14.25" thickBot="1" thickTop="1">
      <c r="A43" s="116"/>
      <c r="B43" s="27" t="s">
        <v>24</v>
      </c>
      <c r="C43" s="17" t="s">
        <v>25</v>
      </c>
      <c r="D43" s="23">
        <v>1</v>
      </c>
      <c r="E43" s="18">
        <v>0</v>
      </c>
      <c r="F43" s="18">
        <f>+E43*D43</f>
        <v>0</v>
      </c>
      <c r="G43" s="117"/>
    </row>
    <row r="44" spans="1:7" ht="14.25" thickBot="1" thickTop="1">
      <c r="A44" s="116"/>
      <c r="B44" s="13" t="s">
        <v>26</v>
      </c>
      <c r="C44" s="14"/>
      <c r="D44" s="14"/>
      <c r="E44" s="15"/>
      <c r="F44" s="16">
        <f>SUM(F34:F43)</f>
        <v>0</v>
      </c>
      <c r="G44" s="117"/>
    </row>
    <row r="45" spans="1:7" ht="13.5" thickTop="1">
      <c r="A45" s="116"/>
      <c r="B45" s="9"/>
      <c r="C45" s="9"/>
      <c r="D45" s="9"/>
      <c r="E45" s="9"/>
      <c r="F45" s="9"/>
      <c r="G45" s="117"/>
    </row>
    <row r="46" spans="1:7" ht="13.5" thickBot="1">
      <c r="A46" s="116"/>
      <c r="B46" s="9"/>
      <c r="C46" s="9"/>
      <c r="D46" s="9"/>
      <c r="E46" s="9"/>
      <c r="F46" s="9"/>
      <c r="G46" s="117"/>
    </row>
    <row r="47" spans="1:7" ht="14.25" thickBot="1" thickTop="1">
      <c r="A47" s="116"/>
      <c r="B47" s="9"/>
      <c r="C47" s="13" t="s">
        <v>27</v>
      </c>
      <c r="D47" s="28"/>
      <c r="E47" s="29"/>
      <c r="F47" s="30">
        <f>+(F44+F30+F17)/E5</f>
        <v>0</v>
      </c>
      <c r="G47" s="117"/>
    </row>
    <row r="48" spans="1:7" ht="14.25" thickBot="1" thickTop="1">
      <c r="A48" s="116"/>
      <c r="B48" s="9"/>
      <c r="C48" s="13" t="s">
        <v>28</v>
      </c>
      <c r="D48" s="28"/>
      <c r="E48" s="31">
        <f>+'APU 1.0.04'!E48</f>
        <v>0.25</v>
      </c>
      <c r="F48" s="30">
        <f>+F47*E48</f>
        <v>0</v>
      </c>
      <c r="G48" s="117"/>
    </row>
    <row r="49" spans="1:7" ht="14.25" thickBot="1" thickTop="1">
      <c r="A49" s="116"/>
      <c r="B49" s="9"/>
      <c r="C49" s="13" t="s">
        <v>29</v>
      </c>
      <c r="D49" s="28"/>
      <c r="E49" s="29"/>
      <c r="F49" s="32">
        <f>SUM(F47:F48)</f>
        <v>0</v>
      </c>
      <c r="G49" s="117"/>
    </row>
    <row r="50" spans="1:7" ht="13.5" thickTop="1">
      <c r="A50" s="116"/>
      <c r="B50" s="3"/>
      <c r="C50" s="2"/>
      <c r="D50" s="2"/>
      <c r="E50" s="2"/>
      <c r="F50" s="33"/>
      <c r="G50" s="117"/>
    </row>
    <row r="51" spans="1:7" ht="13.5" thickBot="1">
      <c r="A51" s="120"/>
      <c r="B51" s="121"/>
      <c r="C51" s="121"/>
      <c r="D51" s="121"/>
      <c r="E51" s="121"/>
      <c r="F51" s="121"/>
      <c r="G51" s="122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G51"/>
  <sheetViews>
    <sheetView zoomScalePageLayoutView="0" workbookViewId="0" topLeftCell="A1">
      <selection activeCell="F5" sqref="F5"/>
    </sheetView>
  </sheetViews>
  <sheetFormatPr defaultColWidth="11.421875" defaultRowHeight="12.75"/>
  <cols>
    <col min="1" max="1" width="15.00390625" style="0" bestFit="1" customWidth="1"/>
    <col min="2" max="2" width="41.00390625" style="0" bestFit="1" customWidth="1"/>
    <col min="6" max="6" width="12.57421875" style="0" bestFit="1" customWidth="1"/>
  </cols>
  <sheetData>
    <row r="1" spans="1:7" ht="12.75">
      <c r="A1" s="165"/>
      <c r="B1" s="166"/>
      <c r="C1" s="166"/>
      <c r="D1" s="166"/>
      <c r="E1" s="166"/>
      <c r="F1" s="166"/>
      <c r="G1" s="167"/>
    </row>
    <row r="2" spans="1:7" ht="12.75">
      <c r="A2" s="116"/>
      <c r="B2" s="2" t="s">
        <v>9</v>
      </c>
      <c r="C2" s="3"/>
      <c r="D2" s="2" t="str">
        <f>+PRESENTACION!A23</f>
        <v>1.0.06</v>
      </c>
      <c r="E2" s="4" t="s">
        <v>0</v>
      </c>
      <c r="F2" s="5">
        <f ca="1">TODAY()</f>
        <v>41465</v>
      </c>
      <c r="G2" s="168"/>
    </row>
    <row r="3" spans="1:7" ht="13.5" thickBot="1">
      <c r="A3" s="116"/>
      <c r="B3" s="3"/>
      <c r="C3" s="3"/>
      <c r="D3" s="3"/>
      <c r="E3" s="3"/>
      <c r="F3" s="3"/>
      <c r="G3" s="117"/>
    </row>
    <row r="4" spans="1:7" ht="14.25" thickBot="1" thickTop="1">
      <c r="A4" s="118" t="s">
        <v>10</v>
      </c>
      <c r="B4" s="1" t="str">
        <f>+PRESENTACION!B23</f>
        <v>Ecavaciones ( Suelos Blandos)</v>
      </c>
      <c r="C4" s="3"/>
      <c r="D4" s="3"/>
      <c r="E4" s="161" t="s">
        <v>11</v>
      </c>
      <c r="F4" s="162" t="s">
        <v>12</v>
      </c>
      <c r="G4" s="117"/>
    </row>
    <row r="5" spans="1:7" ht="14.25" thickBot="1" thickTop="1">
      <c r="A5" s="116"/>
      <c r="B5" s="3"/>
      <c r="C5" s="3"/>
      <c r="D5" s="3"/>
      <c r="E5" s="163">
        <f>+PRESENTACION!D23</f>
        <v>1</v>
      </c>
      <c r="F5" s="164" t="str">
        <f>+PRESENTACION!C23</f>
        <v>M3</v>
      </c>
      <c r="G5" s="117"/>
    </row>
    <row r="6" spans="1:7" ht="14.25" thickBot="1" thickTop="1">
      <c r="A6" s="116"/>
      <c r="B6" s="3"/>
      <c r="C6" s="3"/>
      <c r="D6" s="3"/>
      <c r="E6" s="3"/>
      <c r="F6" s="3"/>
      <c r="G6" s="117"/>
    </row>
    <row r="7" spans="1:7" ht="13.5" thickBot="1">
      <c r="A7" s="116"/>
      <c r="B7" s="157" t="s">
        <v>157</v>
      </c>
      <c r="C7" s="158">
        <v>0</v>
      </c>
      <c r="D7" s="3"/>
      <c r="E7" s="3"/>
      <c r="F7" s="3"/>
      <c r="G7" s="117"/>
    </row>
    <row r="8" spans="1:7" ht="13.5" thickBot="1">
      <c r="A8" s="116"/>
      <c r="B8" s="8" t="s">
        <v>13</v>
      </c>
      <c r="C8" s="9"/>
      <c r="D8" s="9"/>
      <c r="E8" s="9"/>
      <c r="F8" s="9"/>
      <c r="G8" s="117"/>
    </row>
    <row r="9" spans="1:7" ht="14.25" thickBot="1" thickTop="1">
      <c r="A9" s="169" t="s">
        <v>134</v>
      </c>
      <c r="B9" s="10" t="s">
        <v>14</v>
      </c>
      <c r="C9" s="11" t="s">
        <v>12</v>
      </c>
      <c r="D9" s="11" t="s">
        <v>11</v>
      </c>
      <c r="E9" s="11" t="s">
        <v>15</v>
      </c>
      <c r="F9" s="11" t="s">
        <v>16</v>
      </c>
      <c r="G9" s="117"/>
    </row>
    <row r="10" spans="1:7" ht="14.25" thickBot="1" thickTop="1">
      <c r="A10" s="172">
        <v>1</v>
      </c>
      <c r="B10" s="10" t="str">
        <f>+'Calculo Vaor HH Costo Empresa'!C17</f>
        <v>Supervisor OOCC</v>
      </c>
      <c r="C10" s="11" t="s">
        <v>17</v>
      </c>
      <c r="D10" s="11">
        <f>8*30*C7*A10</f>
        <v>0</v>
      </c>
      <c r="E10" s="12">
        <f>+'Calculo Vaor HH Costo Empresa'!N17</f>
        <v>9397.183641975307</v>
      </c>
      <c r="F10" s="12">
        <f>+E10*D10</f>
        <v>0</v>
      </c>
      <c r="G10" s="117"/>
    </row>
    <row r="11" spans="1:7" ht="14.25" thickBot="1" thickTop="1">
      <c r="A11" s="172">
        <v>1</v>
      </c>
      <c r="B11" s="10" t="str">
        <f>+'Calculo Vaor HH Costo Empresa'!C18</f>
        <v>Capataz OOCC</v>
      </c>
      <c r="C11" s="11" t="s">
        <v>17</v>
      </c>
      <c r="D11" s="11">
        <f>8*30*C7*A11</f>
        <v>0</v>
      </c>
      <c r="E11" s="12">
        <f>+'Calculo Vaor HH Costo Empresa'!N18</f>
        <v>8271.604938271605</v>
      </c>
      <c r="F11" s="12">
        <f aca="true" t="shared" si="0" ref="F11:F16">+E11*D11</f>
        <v>0</v>
      </c>
      <c r="G11" s="117"/>
    </row>
    <row r="12" spans="1:7" ht="14.25" thickBot="1" thickTop="1">
      <c r="A12" s="172">
        <v>1</v>
      </c>
      <c r="B12" s="10" t="str">
        <f>+'Calculo Vaor HH Costo Empresa'!C19</f>
        <v>Maestro OOCC</v>
      </c>
      <c r="C12" s="11" t="s">
        <v>17</v>
      </c>
      <c r="D12" s="11">
        <f>8*30*C7*A12</f>
        <v>0</v>
      </c>
      <c r="E12" s="12">
        <f>+'Calculo Vaor HH Costo Empresa'!N19</f>
        <v>7545.331790123458</v>
      </c>
      <c r="F12" s="12">
        <f t="shared" si="0"/>
        <v>0</v>
      </c>
      <c r="G12" s="117"/>
    </row>
    <row r="13" spans="1:7" ht="14.25" thickBot="1" thickTop="1">
      <c r="A13" s="172">
        <v>1</v>
      </c>
      <c r="B13" s="10" t="str">
        <f>+'Calculo Vaor HH Costo Empresa'!C20</f>
        <v>Operario OOCC</v>
      </c>
      <c r="C13" s="11" t="s">
        <v>17</v>
      </c>
      <c r="D13" s="11">
        <f>8*30*C7*A13</f>
        <v>0</v>
      </c>
      <c r="E13" s="12">
        <f>+'Calculo Vaor HH Costo Empresa'!N20</f>
        <v>5221.257716049383</v>
      </c>
      <c r="F13" s="12">
        <f t="shared" si="0"/>
        <v>0</v>
      </c>
      <c r="G13" s="117"/>
    </row>
    <row r="14" spans="1:7" ht="14.25" thickBot="1" thickTop="1">
      <c r="A14" s="172">
        <v>1</v>
      </c>
      <c r="B14" s="10"/>
      <c r="C14" s="11" t="s">
        <v>17</v>
      </c>
      <c r="D14" s="11"/>
      <c r="E14" s="12"/>
      <c r="F14" s="12">
        <f t="shared" si="0"/>
        <v>0</v>
      </c>
      <c r="G14" s="117"/>
    </row>
    <row r="15" spans="1:7" ht="14.25" thickBot="1" thickTop="1">
      <c r="A15" s="172">
        <v>1</v>
      </c>
      <c r="B15" s="10"/>
      <c r="C15" s="11" t="s">
        <v>17</v>
      </c>
      <c r="D15" s="11"/>
      <c r="E15" s="12">
        <f>+'Calculo Vaor HH Costo Empresa'!N32</f>
        <v>0</v>
      </c>
      <c r="F15" s="12">
        <f t="shared" si="0"/>
        <v>0</v>
      </c>
      <c r="G15" s="117"/>
    </row>
    <row r="16" spans="1:7" ht="14.25" thickBot="1" thickTop="1">
      <c r="A16" s="172">
        <v>1</v>
      </c>
      <c r="B16" s="10"/>
      <c r="C16" s="11" t="s">
        <v>17</v>
      </c>
      <c r="D16" s="11"/>
      <c r="E16" s="12"/>
      <c r="F16" s="12">
        <f t="shared" si="0"/>
        <v>0</v>
      </c>
      <c r="G16" s="117"/>
    </row>
    <row r="17" spans="1:7" ht="14.25" thickBot="1" thickTop="1">
      <c r="A17" s="116"/>
      <c r="B17" s="13" t="s">
        <v>18</v>
      </c>
      <c r="C17" s="14"/>
      <c r="D17" s="14"/>
      <c r="E17" s="15"/>
      <c r="F17" s="16">
        <f>SUM(F10:F16)</f>
        <v>0</v>
      </c>
      <c r="G17" s="117"/>
    </row>
    <row r="18" spans="1:7" ht="13.5" thickTop="1">
      <c r="A18" s="116"/>
      <c r="B18" s="9"/>
      <c r="C18" s="9"/>
      <c r="D18" s="9"/>
      <c r="E18" s="9"/>
      <c r="F18" s="9"/>
      <c r="G18" s="117"/>
    </row>
    <row r="19" spans="1:7" ht="13.5" thickBot="1">
      <c r="A19" s="116"/>
      <c r="B19" s="8" t="s">
        <v>19</v>
      </c>
      <c r="C19" s="9"/>
      <c r="D19" s="9"/>
      <c r="E19" s="9"/>
      <c r="F19" s="9"/>
      <c r="G19" s="117"/>
    </row>
    <row r="20" spans="1:7" ht="14.25" thickBot="1" thickTop="1">
      <c r="A20" s="169" t="s">
        <v>142</v>
      </c>
      <c r="B20" s="10" t="s">
        <v>14</v>
      </c>
      <c r="C20" s="11" t="s">
        <v>12</v>
      </c>
      <c r="D20" s="11" t="s">
        <v>11</v>
      </c>
      <c r="E20" s="11" t="s">
        <v>15</v>
      </c>
      <c r="F20" s="11" t="s">
        <v>16</v>
      </c>
      <c r="G20" s="117"/>
    </row>
    <row r="21" spans="1:7" ht="14.25" thickBot="1" thickTop="1">
      <c r="A21" s="172">
        <v>1</v>
      </c>
      <c r="B21" s="10" t="s">
        <v>20</v>
      </c>
      <c r="C21" s="17" t="s">
        <v>21</v>
      </c>
      <c r="D21" s="11">
        <f>+D11+D12+D13</f>
        <v>0</v>
      </c>
      <c r="E21" s="11">
        <v>150</v>
      </c>
      <c r="F21" s="18">
        <f aca="true" t="shared" si="1" ref="F21:F29">+E21*D21</f>
        <v>0</v>
      </c>
      <c r="G21" s="117"/>
    </row>
    <row r="22" spans="1:7" ht="14.25" thickBot="1" thickTop="1">
      <c r="A22" s="172">
        <v>1</v>
      </c>
      <c r="B22" s="19" t="s">
        <v>22</v>
      </c>
      <c r="C22" s="17" t="s">
        <v>21</v>
      </c>
      <c r="D22" s="20"/>
      <c r="E22" s="18"/>
      <c r="F22" s="18">
        <f t="shared" si="1"/>
        <v>0</v>
      </c>
      <c r="G22" s="117"/>
    </row>
    <row r="23" spans="1:7" ht="14.25" thickBot="1" thickTop="1">
      <c r="A23" s="172">
        <v>1</v>
      </c>
      <c r="B23" s="19" t="s">
        <v>23</v>
      </c>
      <c r="C23" s="17" t="s">
        <v>21</v>
      </c>
      <c r="D23" s="20">
        <f>+D10+D11+D12+D13+D14+D15</f>
        <v>0</v>
      </c>
      <c r="E23" s="18">
        <v>62.5</v>
      </c>
      <c r="F23" s="18">
        <f>+E23*D23</f>
        <v>0</v>
      </c>
      <c r="G23" s="117"/>
    </row>
    <row r="24" spans="1:7" ht="14.25" thickBot="1" thickTop="1">
      <c r="A24" s="172">
        <v>1</v>
      </c>
      <c r="B24" s="19" t="s">
        <v>126</v>
      </c>
      <c r="C24" s="17" t="s">
        <v>21</v>
      </c>
      <c r="D24" s="20">
        <f>8*30*C7*A24</f>
        <v>0</v>
      </c>
      <c r="E24" s="18"/>
      <c r="F24" s="18">
        <f>+E24*D24</f>
        <v>0</v>
      </c>
      <c r="G24" s="117"/>
    </row>
    <row r="25" spans="1:7" ht="14.25" thickBot="1" thickTop="1">
      <c r="A25" s="172">
        <v>1</v>
      </c>
      <c r="B25" s="19" t="s">
        <v>128</v>
      </c>
      <c r="C25" s="17" t="s">
        <v>21</v>
      </c>
      <c r="D25" s="20">
        <f>8*30*C8*A25</f>
        <v>0</v>
      </c>
      <c r="E25" s="18"/>
      <c r="F25" s="18">
        <f>+E25*D25</f>
        <v>0</v>
      </c>
      <c r="G25" s="117"/>
    </row>
    <row r="26" spans="1:7" ht="14.25" thickBot="1" thickTop="1">
      <c r="A26" s="172">
        <v>1</v>
      </c>
      <c r="B26" s="19" t="s">
        <v>127</v>
      </c>
      <c r="C26" s="17" t="s">
        <v>21</v>
      </c>
      <c r="D26" s="20">
        <f>8*30*C7*A26</f>
        <v>0</v>
      </c>
      <c r="E26" s="18"/>
      <c r="F26" s="18">
        <f>+E26*D26</f>
        <v>0</v>
      </c>
      <c r="G26" s="117"/>
    </row>
    <row r="27" spans="1:7" ht="14.25" thickBot="1" thickTop="1">
      <c r="A27" s="172">
        <v>1</v>
      </c>
      <c r="B27" s="19" t="s">
        <v>123</v>
      </c>
      <c r="C27" s="17" t="s">
        <v>21</v>
      </c>
      <c r="D27" s="20">
        <f>8*30*C7*A27</f>
        <v>0</v>
      </c>
      <c r="E27" s="18"/>
      <c r="F27" s="18">
        <f>+E27*D27</f>
        <v>0</v>
      </c>
      <c r="G27" s="117"/>
    </row>
    <row r="28" spans="1:7" ht="14.25" thickBot="1" thickTop="1">
      <c r="A28" s="172">
        <v>1</v>
      </c>
      <c r="B28" s="19" t="s">
        <v>124</v>
      </c>
      <c r="C28" s="17" t="s">
        <v>21</v>
      </c>
      <c r="D28" s="20">
        <f>8*30*C7*A28</f>
        <v>0</v>
      </c>
      <c r="E28" s="18"/>
      <c r="F28" s="18">
        <f t="shared" si="1"/>
        <v>0</v>
      </c>
      <c r="G28" s="117"/>
    </row>
    <row r="29" spans="1:7" ht="14.25" thickBot="1" thickTop="1">
      <c r="A29" s="172">
        <v>1</v>
      </c>
      <c r="B29" s="19" t="s">
        <v>125</v>
      </c>
      <c r="C29" s="17" t="s">
        <v>21</v>
      </c>
      <c r="D29" s="20">
        <f>8*30*C7*A29</f>
        <v>0</v>
      </c>
      <c r="E29" s="18"/>
      <c r="F29" s="18">
        <f t="shared" si="1"/>
        <v>0</v>
      </c>
      <c r="G29" s="117"/>
    </row>
    <row r="30" spans="1:7" ht="14.25" thickBot="1" thickTop="1">
      <c r="A30" s="116"/>
      <c r="B30" s="13" t="s">
        <v>19</v>
      </c>
      <c r="C30" s="14"/>
      <c r="D30" s="14"/>
      <c r="E30" s="15"/>
      <c r="F30" s="18">
        <f>SUM(F21:F29)</f>
        <v>0</v>
      </c>
      <c r="G30" s="119"/>
    </row>
    <row r="31" spans="1:7" ht="13.5" thickTop="1">
      <c r="A31" s="116"/>
      <c r="B31" s="9"/>
      <c r="C31" s="9"/>
      <c r="D31" s="9"/>
      <c r="E31" s="9"/>
      <c r="F31" s="9"/>
      <c r="G31" s="117"/>
    </row>
    <row r="32" spans="1:7" ht="13.5" thickBot="1">
      <c r="A32" s="116"/>
      <c r="B32" s="8" t="s">
        <v>24</v>
      </c>
      <c r="C32" s="9"/>
      <c r="D32" s="9"/>
      <c r="E32" s="9"/>
      <c r="F32" s="9"/>
      <c r="G32" s="117"/>
    </row>
    <row r="33" spans="1:7" ht="14.25" thickBot="1" thickTop="1">
      <c r="A33" s="116"/>
      <c r="B33" s="10" t="s">
        <v>14</v>
      </c>
      <c r="C33" s="11" t="s">
        <v>12</v>
      </c>
      <c r="D33" s="11" t="s">
        <v>11</v>
      </c>
      <c r="E33" s="11" t="s">
        <v>15</v>
      </c>
      <c r="F33" s="11" t="s">
        <v>16</v>
      </c>
      <c r="G33" s="117"/>
    </row>
    <row r="34" spans="1:7" ht="14.25" thickBot="1" thickTop="1">
      <c r="A34" s="116"/>
      <c r="B34" s="21"/>
      <c r="C34" s="160" t="s">
        <v>25</v>
      </c>
      <c r="D34" s="23"/>
      <c r="E34" s="24"/>
      <c r="F34" s="25">
        <f>+E34*D34</f>
        <v>0</v>
      </c>
      <c r="G34" s="117"/>
    </row>
    <row r="35" spans="1:7" ht="14.25" thickBot="1" thickTop="1">
      <c r="A35" s="116"/>
      <c r="B35" s="26"/>
      <c r="C35" s="160" t="s">
        <v>25</v>
      </c>
      <c r="D35" s="23"/>
      <c r="E35" s="24"/>
      <c r="F35" s="25">
        <f aca="true" t="shared" si="2" ref="F35:F41">+E35*D35</f>
        <v>0</v>
      </c>
      <c r="G35" s="117"/>
    </row>
    <row r="36" spans="1:7" ht="14.25" thickBot="1" thickTop="1">
      <c r="A36" s="116"/>
      <c r="B36" s="26"/>
      <c r="C36" s="160" t="s">
        <v>25</v>
      </c>
      <c r="D36" s="23"/>
      <c r="E36" s="24"/>
      <c r="F36" s="25">
        <f t="shared" si="2"/>
        <v>0</v>
      </c>
      <c r="G36" s="117"/>
    </row>
    <row r="37" spans="1:7" ht="14.25" thickBot="1" thickTop="1">
      <c r="A37" s="116"/>
      <c r="B37" s="26"/>
      <c r="C37" s="22"/>
      <c r="D37" s="23"/>
      <c r="E37" s="24"/>
      <c r="F37" s="25">
        <f t="shared" si="2"/>
        <v>0</v>
      </c>
      <c r="G37" s="117"/>
    </row>
    <row r="38" spans="1:7" ht="14.25" thickBot="1" thickTop="1">
      <c r="A38" s="116"/>
      <c r="B38" s="26"/>
      <c r="C38" s="22"/>
      <c r="D38" s="23"/>
      <c r="E38" s="24"/>
      <c r="F38" s="25">
        <f t="shared" si="2"/>
        <v>0</v>
      </c>
      <c r="G38" s="117"/>
    </row>
    <row r="39" spans="1:7" ht="14.25" thickBot="1" thickTop="1">
      <c r="A39" s="116"/>
      <c r="B39" s="26"/>
      <c r="C39" s="22"/>
      <c r="D39" s="23"/>
      <c r="E39" s="24"/>
      <c r="F39" s="25">
        <f t="shared" si="2"/>
        <v>0</v>
      </c>
      <c r="G39" s="117"/>
    </row>
    <row r="40" spans="1:7" ht="14.25" thickBot="1" thickTop="1">
      <c r="A40" s="116"/>
      <c r="B40" s="26"/>
      <c r="C40" s="22"/>
      <c r="D40" s="23"/>
      <c r="E40" s="24"/>
      <c r="F40" s="25">
        <f t="shared" si="2"/>
        <v>0</v>
      </c>
      <c r="G40" s="117"/>
    </row>
    <row r="41" spans="1:7" ht="14.25" thickBot="1" thickTop="1">
      <c r="A41" s="116"/>
      <c r="B41" s="26"/>
      <c r="C41" s="22"/>
      <c r="D41" s="23"/>
      <c r="E41" s="24"/>
      <c r="F41" s="25">
        <f t="shared" si="2"/>
        <v>0</v>
      </c>
      <c r="G41" s="117"/>
    </row>
    <row r="42" spans="1:7" ht="14.25" thickBot="1" thickTop="1">
      <c r="A42" s="116"/>
      <c r="B42" s="26"/>
      <c r="C42" s="22"/>
      <c r="D42" s="23"/>
      <c r="E42" s="24"/>
      <c r="F42" s="25"/>
      <c r="G42" s="117"/>
    </row>
    <row r="43" spans="1:7" ht="14.25" thickBot="1" thickTop="1">
      <c r="A43" s="116"/>
      <c r="B43" s="27" t="s">
        <v>24</v>
      </c>
      <c r="C43" s="17" t="s">
        <v>25</v>
      </c>
      <c r="D43" s="23">
        <v>1</v>
      </c>
      <c r="E43" s="18">
        <v>0</v>
      </c>
      <c r="F43" s="18">
        <f>+E43*D43</f>
        <v>0</v>
      </c>
      <c r="G43" s="117"/>
    </row>
    <row r="44" spans="1:7" ht="14.25" thickBot="1" thickTop="1">
      <c r="A44" s="116"/>
      <c r="B44" s="13" t="s">
        <v>26</v>
      </c>
      <c r="C44" s="14"/>
      <c r="D44" s="14"/>
      <c r="E44" s="15"/>
      <c r="F44" s="16">
        <f>SUM(F34:F43)</f>
        <v>0</v>
      </c>
      <c r="G44" s="117"/>
    </row>
    <row r="45" spans="1:7" ht="13.5" thickTop="1">
      <c r="A45" s="116"/>
      <c r="B45" s="9"/>
      <c r="C45" s="9"/>
      <c r="D45" s="9"/>
      <c r="E45" s="9"/>
      <c r="F45" s="9"/>
      <c r="G45" s="117"/>
    </row>
    <row r="46" spans="1:7" ht="13.5" thickBot="1">
      <c r="A46" s="116"/>
      <c r="B46" s="9"/>
      <c r="C46" s="9"/>
      <c r="D46" s="9"/>
      <c r="E46" s="9"/>
      <c r="F46" s="9"/>
      <c r="G46" s="117"/>
    </row>
    <row r="47" spans="1:7" ht="14.25" thickBot="1" thickTop="1">
      <c r="A47" s="116"/>
      <c r="B47" s="9"/>
      <c r="C47" s="13" t="s">
        <v>27</v>
      </c>
      <c r="D47" s="28"/>
      <c r="E47" s="29"/>
      <c r="F47" s="30">
        <f>+(F44+F30+F17)/E5</f>
        <v>0</v>
      </c>
      <c r="G47" s="117"/>
    </row>
    <row r="48" spans="1:7" ht="14.25" thickBot="1" thickTop="1">
      <c r="A48" s="116"/>
      <c r="B48" s="9"/>
      <c r="C48" s="13" t="s">
        <v>28</v>
      </c>
      <c r="D48" s="28"/>
      <c r="E48" s="31">
        <f>+'APU1.0.05'!E48</f>
        <v>0.25</v>
      </c>
      <c r="F48" s="30">
        <f>+F47*E48</f>
        <v>0</v>
      </c>
      <c r="G48" s="117"/>
    </row>
    <row r="49" spans="1:7" ht="14.25" thickBot="1" thickTop="1">
      <c r="A49" s="116"/>
      <c r="B49" s="9"/>
      <c r="C49" s="13" t="s">
        <v>29</v>
      </c>
      <c r="D49" s="28"/>
      <c r="E49" s="29"/>
      <c r="F49" s="32">
        <f>SUM(F47:F48)</f>
        <v>0</v>
      </c>
      <c r="G49" s="117"/>
    </row>
    <row r="50" spans="1:7" ht="13.5" thickTop="1">
      <c r="A50" s="116"/>
      <c r="B50" s="3"/>
      <c r="C50" s="2"/>
      <c r="D50" s="2"/>
      <c r="E50" s="2"/>
      <c r="F50" s="33"/>
      <c r="G50" s="117"/>
    </row>
    <row r="51" spans="1:7" ht="13.5" thickBot="1">
      <c r="A51" s="120"/>
      <c r="B51" s="121"/>
      <c r="C51" s="121"/>
      <c r="D51" s="121"/>
      <c r="E51" s="121"/>
      <c r="F51" s="121"/>
      <c r="G51" s="122"/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G50"/>
  <sheetViews>
    <sheetView zoomScalePageLayoutView="0" workbookViewId="0" topLeftCell="A1">
      <selection activeCell="F5" sqref="F5"/>
    </sheetView>
  </sheetViews>
  <sheetFormatPr defaultColWidth="11.421875" defaultRowHeight="12.75"/>
  <cols>
    <col min="1" max="1" width="15.00390625" style="0" bestFit="1" customWidth="1"/>
    <col min="2" max="2" width="41.00390625" style="0" bestFit="1" customWidth="1"/>
    <col min="6" max="6" width="14.7109375" style="0" bestFit="1" customWidth="1"/>
  </cols>
  <sheetData>
    <row r="1" spans="1:7" ht="12.75">
      <c r="A1" s="165"/>
      <c r="B1" s="166"/>
      <c r="C1" s="166"/>
      <c r="D1" s="166"/>
      <c r="E1" s="166"/>
      <c r="F1" s="166"/>
      <c r="G1" s="167"/>
    </row>
    <row r="2" spans="1:7" ht="12.75">
      <c r="A2" s="116"/>
      <c r="B2" s="2" t="s">
        <v>9</v>
      </c>
      <c r="C2" s="3"/>
      <c r="D2" s="2" t="str">
        <f>+PRESENTACION!A25</f>
        <v>1.0.07</v>
      </c>
      <c r="E2" s="4" t="s">
        <v>0</v>
      </c>
      <c r="F2" s="5">
        <f ca="1">TODAY()</f>
        <v>41465</v>
      </c>
      <c r="G2" s="168"/>
    </row>
    <row r="3" spans="1:7" ht="13.5" thickBot="1">
      <c r="A3" s="116"/>
      <c r="B3" s="3"/>
      <c r="C3" s="3"/>
      <c r="D3" s="3"/>
      <c r="E3" s="3"/>
      <c r="F3" s="3"/>
      <c r="G3" s="117"/>
    </row>
    <row r="4" spans="1:7" ht="14.25" thickBot="1" thickTop="1">
      <c r="A4" s="118" t="s">
        <v>10</v>
      </c>
      <c r="B4" s="1" t="str">
        <f>+PRESENTACION!B25</f>
        <v>Rellenos  Estructurales ( Estabilizado)</v>
      </c>
      <c r="C4" s="3"/>
      <c r="D4" s="3"/>
      <c r="E4" s="161" t="s">
        <v>11</v>
      </c>
      <c r="F4" s="162" t="s">
        <v>12</v>
      </c>
      <c r="G4" s="117"/>
    </row>
    <row r="5" spans="1:7" ht="14.25" thickBot="1" thickTop="1">
      <c r="A5" s="116"/>
      <c r="B5" s="3"/>
      <c r="C5" s="3"/>
      <c r="D5" s="3"/>
      <c r="E5" s="163">
        <f>+PRESENTACION!D25</f>
        <v>1</v>
      </c>
      <c r="F5" s="164" t="str">
        <f>+PRESENTACION!C25</f>
        <v>M3</v>
      </c>
      <c r="G5" s="117"/>
    </row>
    <row r="6" spans="1:7" ht="14.25" thickBot="1" thickTop="1">
      <c r="A6" s="116"/>
      <c r="B6" s="3"/>
      <c r="C6" s="3"/>
      <c r="D6" s="3"/>
      <c r="E6" s="3"/>
      <c r="F6" s="3"/>
      <c r="G6" s="117"/>
    </row>
    <row r="7" spans="1:7" ht="13.5" thickBot="1">
      <c r="A7" s="116"/>
      <c r="B7" s="157" t="s">
        <v>161</v>
      </c>
      <c r="C7" s="158">
        <v>1</v>
      </c>
      <c r="D7" s="3"/>
      <c r="E7" s="3"/>
      <c r="F7" s="3"/>
      <c r="G7" s="117"/>
    </row>
    <row r="8" spans="1:7" ht="13.5" thickBot="1">
      <c r="A8" s="116"/>
      <c r="B8" s="8" t="s">
        <v>13</v>
      </c>
      <c r="C8" s="9"/>
      <c r="D8" s="9"/>
      <c r="E8" s="9"/>
      <c r="F8" s="9"/>
      <c r="G8" s="117"/>
    </row>
    <row r="9" spans="1:7" ht="14.25" thickBot="1" thickTop="1">
      <c r="A9" s="169" t="s">
        <v>134</v>
      </c>
      <c r="B9" s="10" t="s">
        <v>14</v>
      </c>
      <c r="C9" s="11" t="s">
        <v>12</v>
      </c>
      <c r="D9" s="11" t="s">
        <v>11</v>
      </c>
      <c r="E9" s="11" t="s">
        <v>15</v>
      </c>
      <c r="F9" s="11" t="s">
        <v>16</v>
      </c>
      <c r="G9" s="117"/>
    </row>
    <row r="10" spans="1:7" ht="14.25" thickBot="1" thickTop="1">
      <c r="A10" s="172">
        <v>1</v>
      </c>
      <c r="B10" s="10" t="str">
        <f>+'Calculo Vaor HH Costo Empresa'!C17</f>
        <v>Supervisor OOCC</v>
      </c>
      <c r="C10" s="11" t="s">
        <v>17</v>
      </c>
      <c r="D10" s="11">
        <f>8*30*C7*A10</f>
        <v>240</v>
      </c>
      <c r="E10" s="12">
        <f>+'Calculo Vaor HH Costo Empresa'!N17</f>
        <v>9397.183641975307</v>
      </c>
      <c r="F10" s="12">
        <f>+E10*D10</f>
        <v>2255324.0740740737</v>
      </c>
      <c r="G10" s="117"/>
    </row>
    <row r="11" spans="1:7" ht="14.25" thickBot="1" thickTop="1">
      <c r="A11" s="172">
        <v>1</v>
      </c>
      <c r="B11" s="10" t="str">
        <f>+'Calculo Vaor HH Costo Empresa'!C18</f>
        <v>Capataz OOCC</v>
      </c>
      <c r="C11" s="11" t="s">
        <v>17</v>
      </c>
      <c r="D11" s="11">
        <f>8*30*C7*A11</f>
        <v>240</v>
      </c>
      <c r="E11" s="12">
        <f>+'Calculo Vaor HH Costo Empresa'!N18</f>
        <v>8271.604938271605</v>
      </c>
      <c r="F11" s="12">
        <f aca="true" t="shared" si="0" ref="F11:F16">+E11*D11</f>
        <v>1985185.1851851852</v>
      </c>
      <c r="G11" s="117"/>
    </row>
    <row r="12" spans="1:7" ht="14.25" thickBot="1" thickTop="1">
      <c r="A12" s="172">
        <v>1</v>
      </c>
      <c r="B12" s="10" t="str">
        <f>+'Calculo Vaor HH Costo Empresa'!C19</f>
        <v>Maestro OOCC</v>
      </c>
      <c r="C12" s="11" t="s">
        <v>17</v>
      </c>
      <c r="D12" s="11">
        <f>8*30*C7*A12</f>
        <v>240</v>
      </c>
      <c r="E12" s="12">
        <f>+'Calculo Vaor HH Costo Empresa'!N19</f>
        <v>7545.331790123458</v>
      </c>
      <c r="F12" s="12">
        <f t="shared" si="0"/>
        <v>1810879.62962963</v>
      </c>
      <c r="G12" s="117"/>
    </row>
    <row r="13" spans="1:7" ht="14.25" thickBot="1" thickTop="1">
      <c r="A13" s="172">
        <v>1</v>
      </c>
      <c r="B13" s="10" t="str">
        <f>+'Calculo Vaor HH Costo Empresa'!C20</f>
        <v>Operario OOCC</v>
      </c>
      <c r="C13" s="11" t="s">
        <v>17</v>
      </c>
      <c r="D13" s="11">
        <f>8*30*C7*A13</f>
        <v>240</v>
      </c>
      <c r="E13" s="12">
        <f>+'Calculo Vaor HH Costo Empresa'!N20</f>
        <v>5221.257716049383</v>
      </c>
      <c r="F13" s="12">
        <f t="shared" si="0"/>
        <v>1253101.851851852</v>
      </c>
      <c r="G13" s="117"/>
    </row>
    <row r="14" spans="1:7" ht="14.25" thickBot="1" thickTop="1">
      <c r="A14" s="172">
        <v>1</v>
      </c>
      <c r="B14" s="10">
        <f>+'Calculo Vaor HH Costo Empresa'!C33</f>
        <v>0</v>
      </c>
      <c r="C14" s="11" t="s">
        <v>17</v>
      </c>
      <c r="D14" s="11"/>
      <c r="E14" s="12">
        <f>+'Calculo Vaor HH Costo Empresa'!N33</f>
        <v>0</v>
      </c>
      <c r="F14" s="12">
        <f t="shared" si="0"/>
        <v>0</v>
      </c>
      <c r="G14" s="117"/>
    </row>
    <row r="15" spans="1:7" ht="14.25" thickBot="1" thickTop="1">
      <c r="A15" s="172">
        <v>1</v>
      </c>
      <c r="B15" s="10">
        <f>+'Calculo Vaor HH Costo Empresa'!C23</f>
        <v>0</v>
      </c>
      <c r="C15" s="11" t="s">
        <v>17</v>
      </c>
      <c r="D15" s="11"/>
      <c r="E15" s="12">
        <f>+'Calculo Vaor HH Costo Empresa'!N23</f>
        <v>0</v>
      </c>
      <c r="F15" s="12">
        <f t="shared" si="0"/>
        <v>0</v>
      </c>
      <c r="G15" s="117"/>
    </row>
    <row r="16" spans="1:7" ht="14.25" thickBot="1" thickTop="1">
      <c r="A16" s="187">
        <v>1</v>
      </c>
      <c r="B16" s="29"/>
      <c r="C16" s="11" t="s">
        <v>17</v>
      </c>
      <c r="D16" s="11"/>
      <c r="E16" s="12"/>
      <c r="F16" s="12">
        <f t="shared" si="0"/>
        <v>0</v>
      </c>
      <c r="G16" s="117"/>
    </row>
    <row r="17" spans="1:7" ht="14.25" thickBot="1" thickTop="1">
      <c r="A17" s="116"/>
      <c r="B17" s="13" t="s">
        <v>18</v>
      </c>
      <c r="C17" s="14"/>
      <c r="D17" s="14"/>
      <c r="E17" s="15"/>
      <c r="F17" s="16">
        <f>SUM(F10:F16)</f>
        <v>7304490.740740741</v>
      </c>
      <c r="G17" s="117"/>
    </row>
    <row r="18" spans="1:7" ht="13.5" thickTop="1">
      <c r="A18" s="116"/>
      <c r="B18" s="9"/>
      <c r="C18" s="9"/>
      <c r="D18" s="9"/>
      <c r="E18" s="9"/>
      <c r="F18" s="9"/>
      <c r="G18" s="117"/>
    </row>
    <row r="19" spans="1:7" ht="13.5" thickBot="1">
      <c r="A19" s="116"/>
      <c r="B19" s="8" t="s">
        <v>19</v>
      </c>
      <c r="C19" s="9"/>
      <c r="D19" s="9"/>
      <c r="E19" s="9"/>
      <c r="F19" s="9"/>
      <c r="G19" s="117"/>
    </row>
    <row r="20" spans="1:7" ht="14.25" thickBot="1" thickTop="1">
      <c r="A20" s="169" t="s">
        <v>142</v>
      </c>
      <c r="B20" s="10" t="s">
        <v>14</v>
      </c>
      <c r="C20" s="11" t="s">
        <v>12</v>
      </c>
      <c r="D20" s="11" t="s">
        <v>11</v>
      </c>
      <c r="E20" s="11" t="s">
        <v>15</v>
      </c>
      <c r="F20" s="11" t="s">
        <v>16</v>
      </c>
      <c r="G20" s="117"/>
    </row>
    <row r="21" spans="1:7" ht="14.25" thickBot="1" thickTop="1">
      <c r="A21" s="172">
        <v>1</v>
      </c>
      <c r="B21" s="10" t="s">
        <v>20</v>
      </c>
      <c r="C21" s="17" t="s">
        <v>21</v>
      </c>
      <c r="D21" s="11">
        <f>+D11+D12+D13</f>
        <v>720</v>
      </c>
      <c r="E21" s="11">
        <v>150</v>
      </c>
      <c r="F21" s="18">
        <f aca="true" t="shared" si="1" ref="F21:F28">+E21*D21</f>
        <v>108000</v>
      </c>
      <c r="G21" s="117"/>
    </row>
    <row r="22" spans="1:7" ht="14.25" thickBot="1" thickTop="1">
      <c r="A22" s="172">
        <v>1</v>
      </c>
      <c r="B22" s="19" t="s">
        <v>22</v>
      </c>
      <c r="C22" s="17" t="s">
        <v>21</v>
      </c>
      <c r="D22" s="20"/>
      <c r="E22" s="18"/>
      <c r="F22" s="18">
        <f t="shared" si="1"/>
        <v>0</v>
      </c>
      <c r="G22" s="117"/>
    </row>
    <row r="23" spans="1:7" ht="14.25" thickBot="1" thickTop="1">
      <c r="A23" s="172">
        <v>1</v>
      </c>
      <c r="B23" s="19" t="s">
        <v>23</v>
      </c>
      <c r="C23" s="17" t="s">
        <v>21</v>
      </c>
      <c r="D23" s="20">
        <f>+D10+D11+D12+D13+D14+D15</f>
        <v>960</v>
      </c>
      <c r="E23" s="18">
        <v>62.5</v>
      </c>
      <c r="F23" s="18">
        <f t="shared" si="1"/>
        <v>60000</v>
      </c>
      <c r="G23" s="117"/>
    </row>
    <row r="24" spans="1:7" ht="14.25" thickBot="1" thickTop="1">
      <c r="A24" s="172">
        <v>1</v>
      </c>
      <c r="B24" s="19" t="s">
        <v>158</v>
      </c>
      <c r="C24" s="17" t="s">
        <v>21</v>
      </c>
      <c r="D24" s="20">
        <f>8*30*C7*A24</f>
        <v>240</v>
      </c>
      <c r="E24" s="18"/>
      <c r="F24" s="18">
        <f t="shared" si="1"/>
        <v>0</v>
      </c>
      <c r="G24" s="117"/>
    </row>
    <row r="25" spans="1:7" ht="14.25" thickBot="1" thickTop="1">
      <c r="A25" s="172">
        <v>1</v>
      </c>
      <c r="B25" s="19" t="s">
        <v>159</v>
      </c>
      <c r="C25" s="17" t="s">
        <v>21</v>
      </c>
      <c r="D25" s="20">
        <f>8*30*C7*A25</f>
        <v>240</v>
      </c>
      <c r="E25" s="18"/>
      <c r="F25" s="18">
        <f t="shared" si="1"/>
        <v>0</v>
      </c>
      <c r="G25" s="117"/>
    </row>
    <row r="26" spans="1:7" ht="14.25" thickBot="1" thickTop="1">
      <c r="A26" s="172">
        <v>1</v>
      </c>
      <c r="B26" s="19" t="s">
        <v>124</v>
      </c>
      <c r="C26" s="17" t="s">
        <v>21</v>
      </c>
      <c r="D26" s="20">
        <f>8*30*C7*A26</f>
        <v>240</v>
      </c>
      <c r="E26" s="18"/>
      <c r="F26" s="18">
        <f t="shared" si="1"/>
        <v>0</v>
      </c>
      <c r="G26" s="117"/>
    </row>
    <row r="27" spans="1:7" ht="14.25" thickBot="1" thickTop="1">
      <c r="A27" s="172">
        <v>1</v>
      </c>
      <c r="B27" s="19"/>
      <c r="C27" s="17"/>
      <c r="D27" s="20"/>
      <c r="E27" s="18"/>
      <c r="F27" s="18">
        <f t="shared" si="1"/>
        <v>0</v>
      </c>
      <c r="G27" s="117"/>
    </row>
    <row r="28" spans="1:7" ht="14.25" thickBot="1" thickTop="1">
      <c r="A28" s="172">
        <v>1</v>
      </c>
      <c r="B28" s="19"/>
      <c r="C28" s="17"/>
      <c r="D28" s="20"/>
      <c r="E28" s="18"/>
      <c r="F28" s="18">
        <f t="shared" si="1"/>
        <v>0</v>
      </c>
      <c r="G28" s="117"/>
    </row>
    <row r="29" spans="1:7" ht="14.25" thickBot="1" thickTop="1">
      <c r="A29" s="116"/>
      <c r="B29" s="13" t="s">
        <v>19</v>
      </c>
      <c r="C29" s="14"/>
      <c r="D29" s="14"/>
      <c r="E29" s="15"/>
      <c r="F29" s="18">
        <f>SUM(F21:F28)</f>
        <v>168000</v>
      </c>
      <c r="G29" s="119"/>
    </row>
    <row r="30" spans="1:7" ht="13.5" thickTop="1">
      <c r="A30" s="116"/>
      <c r="B30" s="9"/>
      <c r="C30" s="9"/>
      <c r="D30" s="9"/>
      <c r="E30" s="9"/>
      <c r="F30" s="9"/>
      <c r="G30" s="117"/>
    </row>
    <row r="31" spans="1:7" ht="13.5" thickBot="1">
      <c r="A31" s="116"/>
      <c r="B31" s="8" t="s">
        <v>24</v>
      </c>
      <c r="C31" s="9"/>
      <c r="D31" s="9"/>
      <c r="E31" s="9"/>
      <c r="F31" s="9"/>
      <c r="G31" s="117"/>
    </row>
    <row r="32" spans="1:7" ht="14.25" thickBot="1" thickTop="1">
      <c r="A32" s="116"/>
      <c r="B32" s="10" t="s">
        <v>14</v>
      </c>
      <c r="C32" s="11" t="s">
        <v>12</v>
      </c>
      <c r="D32" s="11" t="s">
        <v>11</v>
      </c>
      <c r="E32" s="11" t="s">
        <v>15</v>
      </c>
      <c r="F32" s="11" t="s">
        <v>16</v>
      </c>
      <c r="G32" s="117"/>
    </row>
    <row r="33" spans="1:7" ht="14.25" thickBot="1" thickTop="1">
      <c r="A33" s="116"/>
      <c r="B33" s="21" t="s">
        <v>163</v>
      </c>
      <c r="C33" s="160" t="str">
        <f>+F5</f>
        <v>M3</v>
      </c>
      <c r="D33" s="23">
        <f>+E5</f>
        <v>1</v>
      </c>
      <c r="E33" s="24"/>
      <c r="F33" s="25">
        <f>+E33*D33</f>
        <v>0</v>
      </c>
      <c r="G33" s="117"/>
    </row>
    <row r="34" spans="1:7" ht="14.25" thickBot="1" thickTop="1">
      <c r="A34" s="116"/>
      <c r="B34" s="26"/>
      <c r="C34" s="160"/>
      <c r="D34" s="23"/>
      <c r="E34" s="24"/>
      <c r="F34" s="25">
        <f aca="true" t="shared" si="2" ref="F34:F40">+E34*D34</f>
        <v>0</v>
      </c>
      <c r="G34" s="117"/>
    </row>
    <row r="35" spans="1:7" ht="14.25" thickBot="1" thickTop="1">
      <c r="A35" s="116"/>
      <c r="B35" s="26"/>
      <c r="C35" s="160"/>
      <c r="D35" s="23"/>
      <c r="E35" s="24"/>
      <c r="F35" s="25">
        <f t="shared" si="2"/>
        <v>0</v>
      </c>
      <c r="G35" s="117"/>
    </row>
    <row r="36" spans="1:7" ht="14.25" thickBot="1" thickTop="1">
      <c r="A36" s="116"/>
      <c r="B36" s="26"/>
      <c r="C36" s="22"/>
      <c r="D36" s="23"/>
      <c r="E36" s="24"/>
      <c r="F36" s="25">
        <f t="shared" si="2"/>
        <v>0</v>
      </c>
      <c r="G36" s="117"/>
    </row>
    <row r="37" spans="1:7" ht="14.25" thickBot="1" thickTop="1">
      <c r="A37" s="116"/>
      <c r="B37" s="26"/>
      <c r="C37" s="22"/>
      <c r="D37" s="23"/>
      <c r="E37" s="24"/>
      <c r="F37" s="25">
        <f t="shared" si="2"/>
        <v>0</v>
      </c>
      <c r="G37" s="117"/>
    </row>
    <row r="38" spans="1:7" ht="14.25" thickBot="1" thickTop="1">
      <c r="A38" s="116"/>
      <c r="B38" s="26"/>
      <c r="C38" s="22"/>
      <c r="D38" s="23"/>
      <c r="E38" s="24"/>
      <c r="F38" s="25">
        <f t="shared" si="2"/>
        <v>0</v>
      </c>
      <c r="G38" s="117"/>
    </row>
    <row r="39" spans="1:7" ht="14.25" thickBot="1" thickTop="1">
      <c r="A39" s="116"/>
      <c r="B39" s="26"/>
      <c r="C39" s="22"/>
      <c r="D39" s="23"/>
      <c r="E39" s="24"/>
      <c r="F39" s="25">
        <f t="shared" si="2"/>
        <v>0</v>
      </c>
      <c r="G39" s="117"/>
    </row>
    <row r="40" spans="1:7" ht="14.25" thickBot="1" thickTop="1">
      <c r="A40" s="116"/>
      <c r="B40" s="26"/>
      <c r="C40" s="22"/>
      <c r="D40" s="23"/>
      <c r="E40" s="24"/>
      <c r="F40" s="25">
        <f t="shared" si="2"/>
        <v>0</v>
      </c>
      <c r="G40" s="117"/>
    </row>
    <row r="41" spans="1:7" ht="14.25" thickBot="1" thickTop="1">
      <c r="A41" s="116"/>
      <c r="B41" s="26"/>
      <c r="C41" s="22"/>
      <c r="D41" s="23"/>
      <c r="E41" s="24"/>
      <c r="F41" s="25"/>
      <c r="G41" s="117"/>
    </row>
    <row r="42" spans="1:7" ht="14.25" thickBot="1" thickTop="1">
      <c r="A42" s="116"/>
      <c r="B42" s="27" t="s">
        <v>24</v>
      </c>
      <c r="C42" s="17" t="s">
        <v>25</v>
      </c>
      <c r="D42" s="23">
        <v>1</v>
      </c>
      <c r="E42" s="18">
        <v>0</v>
      </c>
      <c r="F42" s="18">
        <f>+E42*D42</f>
        <v>0</v>
      </c>
      <c r="G42" s="117"/>
    </row>
    <row r="43" spans="1:7" ht="14.25" thickBot="1" thickTop="1">
      <c r="A43" s="116"/>
      <c r="B43" s="13" t="s">
        <v>26</v>
      </c>
      <c r="C43" s="14"/>
      <c r="D43" s="14"/>
      <c r="E43" s="15"/>
      <c r="F43" s="16">
        <f>SUM(F33:F42)</f>
        <v>0</v>
      </c>
      <c r="G43" s="117"/>
    </row>
    <row r="44" spans="1:7" ht="13.5" thickTop="1">
      <c r="A44" s="116"/>
      <c r="B44" s="9"/>
      <c r="C44" s="9"/>
      <c r="D44" s="9"/>
      <c r="E44" s="9"/>
      <c r="F44" s="9"/>
      <c r="G44" s="117"/>
    </row>
    <row r="45" spans="1:7" ht="13.5" thickBot="1">
      <c r="A45" s="116"/>
      <c r="B45" s="9"/>
      <c r="C45" s="9"/>
      <c r="D45" s="9"/>
      <c r="E45" s="9"/>
      <c r="F45" s="9"/>
      <c r="G45" s="117"/>
    </row>
    <row r="46" spans="1:7" ht="14.25" thickBot="1" thickTop="1">
      <c r="A46" s="116"/>
      <c r="B46" s="9"/>
      <c r="C46" s="13" t="s">
        <v>27</v>
      </c>
      <c r="D46" s="28"/>
      <c r="E46" s="29"/>
      <c r="F46" s="30">
        <f>+(F43+F29+F17)/E5</f>
        <v>7472490.740740741</v>
      </c>
      <c r="G46" s="117"/>
    </row>
    <row r="47" spans="1:7" ht="14.25" thickBot="1" thickTop="1">
      <c r="A47" s="116"/>
      <c r="B47" s="9"/>
      <c r="C47" s="13" t="s">
        <v>28</v>
      </c>
      <c r="D47" s="28"/>
      <c r="E47" s="31">
        <f>+'APU 1.0.06'!E48</f>
        <v>0.25</v>
      </c>
      <c r="F47" s="30">
        <f>+F46*E47</f>
        <v>1868122.6851851852</v>
      </c>
      <c r="G47" s="117"/>
    </row>
    <row r="48" spans="1:7" ht="14.25" thickBot="1" thickTop="1">
      <c r="A48" s="116"/>
      <c r="B48" s="9"/>
      <c r="C48" s="13" t="s">
        <v>29</v>
      </c>
      <c r="D48" s="28"/>
      <c r="E48" s="29"/>
      <c r="F48" s="32">
        <f>SUM(F46:F47)</f>
        <v>9340613.425925925</v>
      </c>
      <c r="G48" s="117"/>
    </row>
    <row r="49" spans="1:7" ht="13.5" thickTop="1">
      <c r="A49" s="116"/>
      <c r="B49" s="3"/>
      <c r="C49" s="2"/>
      <c r="D49" s="2"/>
      <c r="E49" s="2"/>
      <c r="F49" s="33"/>
      <c r="G49" s="117"/>
    </row>
    <row r="50" spans="1:7" ht="13.5" thickBot="1">
      <c r="A50" s="120"/>
      <c r="B50" s="121"/>
      <c r="C50" s="121"/>
      <c r="D50" s="121"/>
      <c r="E50" s="121"/>
      <c r="F50" s="121"/>
      <c r="G50" s="122"/>
    </row>
  </sheetData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G49"/>
  <sheetViews>
    <sheetView zoomScalePageLayoutView="0" workbookViewId="0" topLeftCell="A1">
      <selection activeCell="G3" sqref="G3"/>
    </sheetView>
  </sheetViews>
  <sheetFormatPr defaultColWidth="11.421875" defaultRowHeight="12.75"/>
  <cols>
    <col min="1" max="1" width="15.00390625" style="0" bestFit="1" customWidth="1"/>
    <col min="2" max="2" width="41.00390625" style="0" bestFit="1" customWidth="1"/>
    <col min="6" max="6" width="14.7109375" style="0" bestFit="1" customWidth="1"/>
  </cols>
  <sheetData>
    <row r="1" spans="1:7" ht="12.75">
      <c r="A1" s="165"/>
      <c r="B1" s="166"/>
      <c r="C1" s="166"/>
      <c r="D1" s="166"/>
      <c r="E1" s="166"/>
      <c r="F1" s="166"/>
      <c r="G1" s="167"/>
    </row>
    <row r="2" spans="1:7" ht="12.75">
      <c r="A2" s="116"/>
      <c r="B2" s="2" t="s">
        <v>9</v>
      </c>
      <c r="C2" s="3"/>
      <c r="D2" s="2" t="str">
        <f>+PRESENTACION!A27</f>
        <v>1.0.08</v>
      </c>
      <c r="E2" s="4" t="s">
        <v>0</v>
      </c>
      <c r="F2" s="5">
        <f ca="1">TODAY()</f>
        <v>41465</v>
      </c>
      <c r="G2" s="168"/>
    </row>
    <row r="3" spans="1:7" ht="13.5" thickBot="1">
      <c r="A3" s="116"/>
      <c r="B3" s="3"/>
      <c r="C3" s="3"/>
      <c r="D3" s="3"/>
      <c r="E3" s="3"/>
      <c r="F3" s="3"/>
      <c r="G3" s="117"/>
    </row>
    <row r="4" spans="1:7" ht="14.25" thickBot="1" thickTop="1">
      <c r="A4" s="118" t="s">
        <v>10</v>
      </c>
      <c r="B4" s="1" t="str">
        <f>+PRESENTACION!B27</f>
        <v>Arenas para Rellenos  </v>
      </c>
      <c r="C4" s="3"/>
      <c r="D4" s="3"/>
      <c r="E4" s="161" t="s">
        <v>11</v>
      </c>
      <c r="F4" s="162" t="s">
        <v>12</v>
      </c>
      <c r="G4" s="117"/>
    </row>
    <row r="5" spans="1:7" ht="14.25" thickBot="1" thickTop="1">
      <c r="A5" s="116"/>
      <c r="B5" s="3"/>
      <c r="C5" s="3"/>
      <c r="D5" s="3"/>
      <c r="E5" s="163">
        <f>+PRESENTACION!D27</f>
        <v>1</v>
      </c>
      <c r="F5" s="164" t="str">
        <f>+PRESENTACION!C27</f>
        <v>M3</v>
      </c>
      <c r="G5" s="117"/>
    </row>
    <row r="6" spans="1:7" ht="13.5" thickTop="1">
      <c r="A6" s="116"/>
      <c r="B6" s="3"/>
      <c r="C6" s="3"/>
      <c r="D6" s="3"/>
      <c r="E6" s="3"/>
      <c r="F6" s="3"/>
      <c r="G6" s="117"/>
    </row>
    <row r="7" spans="1:7" ht="13.5" thickBot="1">
      <c r="A7" s="116"/>
      <c r="B7" s="3"/>
      <c r="C7" s="3"/>
      <c r="D7" s="3"/>
      <c r="E7" s="3"/>
      <c r="F7" s="3"/>
      <c r="G7" s="117"/>
    </row>
    <row r="8" spans="1:7" ht="13.5" thickBot="1">
      <c r="A8" s="116"/>
      <c r="B8" s="157" t="s">
        <v>160</v>
      </c>
      <c r="C8" s="158">
        <v>0.5</v>
      </c>
      <c r="D8" s="3"/>
      <c r="E8" s="3"/>
      <c r="F8" s="3"/>
      <c r="G8" s="117"/>
    </row>
    <row r="9" spans="1:7" ht="13.5" thickBot="1">
      <c r="A9" s="116"/>
      <c r="B9" s="8" t="s">
        <v>13</v>
      </c>
      <c r="C9" s="9"/>
      <c r="D9" s="9"/>
      <c r="E9" s="9"/>
      <c r="F9" s="9"/>
      <c r="G9" s="117"/>
    </row>
    <row r="10" spans="1:7" ht="14.25" thickBot="1" thickTop="1">
      <c r="A10" s="169" t="s">
        <v>134</v>
      </c>
      <c r="B10" s="10" t="s">
        <v>14</v>
      </c>
      <c r="C10" s="11" t="s">
        <v>12</v>
      </c>
      <c r="D10" s="11" t="s">
        <v>11</v>
      </c>
      <c r="E10" s="11" t="s">
        <v>15</v>
      </c>
      <c r="F10" s="11" t="s">
        <v>16</v>
      </c>
      <c r="G10" s="117"/>
    </row>
    <row r="11" spans="1:7" ht="14.25" thickBot="1" thickTop="1">
      <c r="A11" s="172">
        <v>1</v>
      </c>
      <c r="B11" s="10" t="str">
        <f>+'Calculo Vaor HH Costo Empresa'!C17</f>
        <v>Supervisor OOCC</v>
      </c>
      <c r="C11" s="11" t="s">
        <v>17</v>
      </c>
      <c r="D11" s="11">
        <f>8*30*C8*A11</f>
        <v>120</v>
      </c>
      <c r="E11" s="12">
        <f>+'Calculo Vaor HH Costo Empresa'!N17</f>
        <v>9397.183641975307</v>
      </c>
      <c r="F11" s="12">
        <f>+E11*D11</f>
        <v>1127662.0370370368</v>
      </c>
      <c r="G11" s="117"/>
    </row>
    <row r="12" spans="1:7" ht="14.25" thickBot="1" thickTop="1">
      <c r="A12" s="172">
        <v>1</v>
      </c>
      <c r="B12" s="10" t="str">
        <f>+'Calculo Vaor HH Costo Empresa'!C18</f>
        <v>Capataz OOCC</v>
      </c>
      <c r="C12" s="11" t="s">
        <v>17</v>
      </c>
      <c r="D12" s="11">
        <f>8*30*C8*A12</f>
        <v>120</v>
      </c>
      <c r="E12" s="12">
        <f>+'Calculo Vaor HH Costo Empresa'!N18</f>
        <v>8271.604938271605</v>
      </c>
      <c r="F12" s="12">
        <f aca="true" t="shared" si="0" ref="F12:F17">+E12*D12</f>
        <v>992592.5925925926</v>
      </c>
      <c r="G12" s="117"/>
    </row>
    <row r="13" spans="1:7" ht="14.25" thickBot="1" thickTop="1">
      <c r="A13" s="172">
        <v>1</v>
      </c>
      <c r="B13" s="10" t="str">
        <f>+'Calculo Vaor HH Costo Empresa'!C19</f>
        <v>Maestro OOCC</v>
      </c>
      <c r="C13" s="11" t="s">
        <v>17</v>
      </c>
      <c r="D13" s="11">
        <f>8*30*C8*A13</f>
        <v>120</v>
      </c>
      <c r="E13" s="12">
        <f>+'Calculo Vaor HH Costo Empresa'!N19</f>
        <v>7545.331790123458</v>
      </c>
      <c r="F13" s="12">
        <f t="shared" si="0"/>
        <v>905439.814814815</v>
      </c>
      <c r="G13" s="117"/>
    </row>
    <row r="14" spans="1:7" ht="14.25" thickBot="1" thickTop="1">
      <c r="A14" s="172">
        <v>1</v>
      </c>
      <c r="B14" s="10" t="str">
        <f>+'Calculo Vaor HH Costo Empresa'!C20</f>
        <v>Operario OOCC</v>
      </c>
      <c r="C14" s="11" t="s">
        <v>17</v>
      </c>
      <c r="D14" s="11">
        <f>8*30*C8*A14</f>
        <v>120</v>
      </c>
      <c r="E14" s="12">
        <f>+'Calculo Vaor HH Costo Empresa'!N20</f>
        <v>5221.257716049383</v>
      </c>
      <c r="F14" s="12">
        <f t="shared" si="0"/>
        <v>626550.925925926</v>
      </c>
      <c r="G14" s="117"/>
    </row>
    <row r="15" spans="1:7" ht="14.25" thickBot="1" thickTop="1">
      <c r="A15" s="172">
        <v>1</v>
      </c>
      <c r="B15" s="10">
        <f>+'Calculo Vaor HH Costo Empresa'!C33</f>
        <v>0</v>
      </c>
      <c r="C15" s="11" t="s">
        <v>17</v>
      </c>
      <c r="D15" s="11"/>
      <c r="E15" s="12">
        <f>+'Calculo Vaor HH Costo Empresa'!N33</f>
        <v>0</v>
      </c>
      <c r="F15" s="12">
        <f t="shared" si="0"/>
        <v>0</v>
      </c>
      <c r="G15" s="117"/>
    </row>
    <row r="16" spans="1:7" ht="14.25" thickBot="1" thickTop="1">
      <c r="A16" s="172">
        <v>1</v>
      </c>
      <c r="B16" s="10">
        <f>+'Calculo Vaor HH Costo Empresa'!C23</f>
        <v>0</v>
      </c>
      <c r="C16" s="11" t="s">
        <v>17</v>
      </c>
      <c r="D16" s="11"/>
      <c r="E16" s="12">
        <f>+'Calculo Vaor HH Costo Empresa'!N23</f>
        <v>0</v>
      </c>
      <c r="F16" s="12">
        <f t="shared" si="0"/>
        <v>0</v>
      </c>
      <c r="G16" s="117"/>
    </row>
    <row r="17" spans="1:7" ht="14.25" thickBot="1" thickTop="1">
      <c r="A17" s="172">
        <v>1</v>
      </c>
      <c r="B17" s="10"/>
      <c r="C17" s="11" t="s">
        <v>17</v>
      </c>
      <c r="D17" s="11"/>
      <c r="E17" s="12"/>
      <c r="F17" s="12">
        <f t="shared" si="0"/>
        <v>0</v>
      </c>
      <c r="G17" s="117"/>
    </row>
    <row r="18" spans="1:7" ht="14.25" thickBot="1" thickTop="1">
      <c r="A18" s="116"/>
      <c r="B18" s="13" t="s">
        <v>18</v>
      </c>
      <c r="C18" s="14"/>
      <c r="D18" s="14"/>
      <c r="E18" s="15"/>
      <c r="F18" s="16">
        <f>SUM(F11:F17)</f>
        <v>3652245.3703703703</v>
      </c>
      <c r="G18" s="117"/>
    </row>
    <row r="19" spans="1:7" ht="13.5" thickTop="1">
      <c r="A19" s="116"/>
      <c r="B19" s="9"/>
      <c r="C19" s="9"/>
      <c r="D19" s="9"/>
      <c r="E19" s="9"/>
      <c r="F19" s="9"/>
      <c r="G19" s="117"/>
    </row>
    <row r="20" spans="1:7" ht="13.5" thickBot="1">
      <c r="A20" s="116"/>
      <c r="B20" s="8" t="s">
        <v>19</v>
      </c>
      <c r="C20" s="9"/>
      <c r="D20" s="9"/>
      <c r="E20" s="9"/>
      <c r="F20" s="9"/>
      <c r="G20" s="117"/>
    </row>
    <row r="21" spans="1:7" ht="14.25" thickBot="1" thickTop="1">
      <c r="A21" s="169" t="s">
        <v>142</v>
      </c>
      <c r="B21" s="10" t="s">
        <v>14</v>
      </c>
      <c r="C21" s="11" t="s">
        <v>12</v>
      </c>
      <c r="D21" s="11" t="s">
        <v>11</v>
      </c>
      <c r="E21" s="11" t="s">
        <v>15</v>
      </c>
      <c r="F21" s="11" t="s">
        <v>16</v>
      </c>
      <c r="G21" s="117"/>
    </row>
    <row r="22" spans="1:7" ht="14.25" thickBot="1" thickTop="1">
      <c r="A22" s="172">
        <v>1</v>
      </c>
      <c r="B22" s="10" t="s">
        <v>20</v>
      </c>
      <c r="C22" s="17" t="s">
        <v>21</v>
      </c>
      <c r="D22" s="11">
        <f>+D12+D13+D14</f>
        <v>360</v>
      </c>
      <c r="E22" s="11">
        <v>150</v>
      </c>
      <c r="F22" s="18">
        <f aca="true" t="shared" si="1" ref="F22:F27">+E22*D22</f>
        <v>54000</v>
      </c>
      <c r="G22" s="117"/>
    </row>
    <row r="23" spans="1:7" ht="14.25" thickBot="1" thickTop="1">
      <c r="A23" s="172">
        <v>1</v>
      </c>
      <c r="B23" s="19" t="s">
        <v>22</v>
      </c>
      <c r="C23" s="17" t="s">
        <v>21</v>
      </c>
      <c r="D23" s="20"/>
      <c r="E23" s="18"/>
      <c r="F23" s="18">
        <f t="shared" si="1"/>
        <v>0</v>
      </c>
      <c r="G23" s="117"/>
    </row>
    <row r="24" spans="1:7" ht="14.25" thickBot="1" thickTop="1">
      <c r="A24" s="172">
        <v>1</v>
      </c>
      <c r="B24" s="19" t="s">
        <v>23</v>
      </c>
      <c r="C24" s="17" t="s">
        <v>21</v>
      </c>
      <c r="D24" s="20">
        <f>+D11+D12+D13+D14+D15+D16</f>
        <v>480</v>
      </c>
      <c r="E24" s="18">
        <v>62.5</v>
      </c>
      <c r="F24" s="18">
        <f t="shared" si="1"/>
        <v>30000</v>
      </c>
      <c r="G24" s="117"/>
    </row>
    <row r="25" spans="1:7" ht="14.25" thickBot="1" thickTop="1">
      <c r="A25" s="172">
        <v>1</v>
      </c>
      <c r="B25" s="19" t="s">
        <v>124</v>
      </c>
      <c r="C25" s="17" t="s">
        <v>21</v>
      </c>
      <c r="D25" s="20">
        <f>8*30*C8*A25</f>
        <v>120</v>
      </c>
      <c r="E25" s="18"/>
      <c r="F25" s="18">
        <f t="shared" si="1"/>
        <v>0</v>
      </c>
      <c r="G25" s="117"/>
    </row>
    <row r="26" spans="1:7" ht="14.25" thickBot="1" thickTop="1">
      <c r="A26" s="172">
        <v>1</v>
      </c>
      <c r="B26" s="19"/>
      <c r="C26" s="17" t="s">
        <v>21</v>
      </c>
      <c r="D26" s="20"/>
      <c r="E26" s="18"/>
      <c r="F26" s="18">
        <f t="shared" si="1"/>
        <v>0</v>
      </c>
      <c r="G26" s="117"/>
    </row>
    <row r="27" spans="1:7" ht="14.25" thickBot="1" thickTop="1">
      <c r="A27" s="172">
        <v>1</v>
      </c>
      <c r="B27" s="19"/>
      <c r="C27" s="17"/>
      <c r="D27" s="20"/>
      <c r="E27" s="18"/>
      <c r="F27" s="18">
        <f t="shared" si="1"/>
        <v>0</v>
      </c>
      <c r="G27" s="117"/>
    </row>
    <row r="28" spans="1:7" ht="14.25" thickBot="1" thickTop="1">
      <c r="A28" s="116"/>
      <c r="B28" s="13" t="s">
        <v>19</v>
      </c>
      <c r="C28" s="14"/>
      <c r="D28" s="14"/>
      <c r="E28" s="15"/>
      <c r="F28" s="18">
        <f>SUM(F22:F27)</f>
        <v>84000</v>
      </c>
      <c r="G28" s="119"/>
    </row>
    <row r="29" spans="1:7" ht="13.5" thickTop="1">
      <c r="A29" s="116"/>
      <c r="B29" s="9"/>
      <c r="C29" s="9"/>
      <c r="D29" s="9"/>
      <c r="E29" s="9"/>
      <c r="F29" s="9"/>
      <c r="G29" s="117"/>
    </row>
    <row r="30" spans="1:7" ht="13.5" thickBot="1">
      <c r="A30" s="116"/>
      <c r="B30" s="8" t="s">
        <v>24</v>
      </c>
      <c r="C30" s="9"/>
      <c r="D30" s="9"/>
      <c r="E30" s="9"/>
      <c r="F30" s="9"/>
      <c r="G30" s="117"/>
    </row>
    <row r="31" spans="1:7" ht="14.25" thickBot="1" thickTop="1">
      <c r="A31" s="116"/>
      <c r="B31" s="10" t="s">
        <v>14</v>
      </c>
      <c r="C31" s="11" t="s">
        <v>12</v>
      </c>
      <c r="D31" s="11" t="s">
        <v>11</v>
      </c>
      <c r="E31" s="11" t="s">
        <v>15</v>
      </c>
      <c r="F31" s="11" t="s">
        <v>16</v>
      </c>
      <c r="G31" s="117"/>
    </row>
    <row r="32" spans="1:7" ht="14.25" thickBot="1" thickTop="1">
      <c r="A32" s="116"/>
      <c r="B32" s="21" t="s">
        <v>162</v>
      </c>
      <c r="C32" s="160" t="str">
        <f>+F5</f>
        <v>M3</v>
      </c>
      <c r="D32" s="23">
        <f>+E5</f>
        <v>1</v>
      </c>
      <c r="E32" s="24"/>
      <c r="F32" s="25">
        <f>+E32*D32</f>
        <v>0</v>
      </c>
      <c r="G32" s="117"/>
    </row>
    <row r="33" spans="1:7" ht="14.25" thickBot="1" thickTop="1">
      <c r="A33" s="116"/>
      <c r="B33" s="26"/>
      <c r="C33" s="160"/>
      <c r="D33" s="23"/>
      <c r="E33" s="24"/>
      <c r="F33" s="25">
        <f aca="true" t="shared" si="2" ref="F33:F39">+E33*D33</f>
        <v>0</v>
      </c>
      <c r="G33" s="117"/>
    </row>
    <row r="34" spans="1:7" ht="14.25" thickBot="1" thickTop="1">
      <c r="A34" s="116"/>
      <c r="B34" s="26"/>
      <c r="C34" s="160"/>
      <c r="D34" s="23"/>
      <c r="E34" s="24"/>
      <c r="F34" s="25">
        <f t="shared" si="2"/>
        <v>0</v>
      </c>
      <c r="G34" s="117"/>
    </row>
    <row r="35" spans="1:7" ht="14.25" thickBot="1" thickTop="1">
      <c r="A35" s="116"/>
      <c r="B35" s="26"/>
      <c r="C35" s="22"/>
      <c r="D35" s="23"/>
      <c r="E35" s="24"/>
      <c r="F35" s="25">
        <f t="shared" si="2"/>
        <v>0</v>
      </c>
      <c r="G35" s="117"/>
    </row>
    <row r="36" spans="1:7" ht="14.25" thickBot="1" thickTop="1">
      <c r="A36" s="116"/>
      <c r="B36" s="26"/>
      <c r="C36" s="22"/>
      <c r="D36" s="23"/>
      <c r="E36" s="24"/>
      <c r="F36" s="25">
        <f t="shared" si="2"/>
        <v>0</v>
      </c>
      <c r="G36" s="117"/>
    </row>
    <row r="37" spans="1:7" ht="14.25" thickBot="1" thickTop="1">
      <c r="A37" s="116"/>
      <c r="B37" s="26"/>
      <c r="C37" s="22"/>
      <c r="D37" s="23"/>
      <c r="E37" s="24"/>
      <c r="F37" s="25">
        <f t="shared" si="2"/>
        <v>0</v>
      </c>
      <c r="G37" s="117"/>
    </row>
    <row r="38" spans="1:7" ht="14.25" thickBot="1" thickTop="1">
      <c r="A38" s="116"/>
      <c r="B38" s="26"/>
      <c r="C38" s="22"/>
      <c r="D38" s="23"/>
      <c r="E38" s="24"/>
      <c r="F38" s="25">
        <f t="shared" si="2"/>
        <v>0</v>
      </c>
      <c r="G38" s="117"/>
    </row>
    <row r="39" spans="1:7" ht="14.25" thickBot="1" thickTop="1">
      <c r="A39" s="116"/>
      <c r="B39" s="26"/>
      <c r="C39" s="22"/>
      <c r="D39" s="23"/>
      <c r="E39" s="24"/>
      <c r="F39" s="25">
        <f t="shared" si="2"/>
        <v>0</v>
      </c>
      <c r="G39" s="117"/>
    </row>
    <row r="40" spans="1:7" ht="14.25" thickBot="1" thickTop="1">
      <c r="A40" s="116"/>
      <c r="B40" s="26"/>
      <c r="C40" s="22"/>
      <c r="D40" s="23"/>
      <c r="E40" s="24"/>
      <c r="F40" s="25"/>
      <c r="G40" s="117"/>
    </row>
    <row r="41" spans="1:7" ht="14.25" thickBot="1" thickTop="1">
      <c r="A41" s="116"/>
      <c r="B41" s="27" t="s">
        <v>24</v>
      </c>
      <c r="C41" s="17" t="s">
        <v>25</v>
      </c>
      <c r="D41" s="23">
        <v>1</v>
      </c>
      <c r="E41" s="18">
        <v>0</v>
      </c>
      <c r="F41" s="18">
        <f>+E41*D41</f>
        <v>0</v>
      </c>
      <c r="G41" s="117"/>
    </row>
    <row r="42" spans="1:7" ht="14.25" thickBot="1" thickTop="1">
      <c r="A42" s="116"/>
      <c r="B42" s="13" t="s">
        <v>26</v>
      </c>
      <c r="C42" s="14"/>
      <c r="D42" s="14"/>
      <c r="E42" s="15"/>
      <c r="F42" s="16">
        <f>SUM(F32:F41)</f>
        <v>0</v>
      </c>
      <c r="G42" s="117"/>
    </row>
    <row r="43" spans="1:7" ht="13.5" thickTop="1">
      <c r="A43" s="116"/>
      <c r="B43" s="9"/>
      <c r="C43" s="9"/>
      <c r="D43" s="9"/>
      <c r="E43" s="9"/>
      <c r="F43" s="9"/>
      <c r="G43" s="117"/>
    </row>
    <row r="44" spans="1:7" ht="13.5" thickBot="1">
      <c r="A44" s="116"/>
      <c r="B44" s="9"/>
      <c r="C44" s="9"/>
      <c r="D44" s="9"/>
      <c r="E44" s="9"/>
      <c r="F44" s="9"/>
      <c r="G44" s="117"/>
    </row>
    <row r="45" spans="1:7" ht="14.25" thickBot="1" thickTop="1">
      <c r="A45" s="116"/>
      <c r="B45" s="9"/>
      <c r="C45" s="13" t="s">
        <v>27</v>
      </c>
      <c r="D45" s="28"/>
      <c r="E45" s="29"/>
      <c r="F45" s="30">
        <f>+(F42+F28+F18)/E5</f>
        <v>3736245.3703703703</v>
      </c>
      <c r="G45" s="117"/>
    </row>
    <row r="46" spans="1:7" ht="14.25" thickBot="1" thickTop="1">
      <c r="A46" s="116"/>
      <c r="B46" s="9"/>
      <c r="C46" s="13" t="s">
        <v>28</v>
      </c>
      <c r="D46" s="28"/>
      <c r="E46" s="31">
        <f>+'APU1,0,07'!E47</f>
        <v>0.25</v>
      </c>
      <c r="F46" s="30">
        <f>+F45*E46</f>
        <v>934061.3425925926</v>
      </c>
      <c r="G46" s="117"/>
    </row>
    <row r="47" spans="1:7" ht="14.25" thickBot="1" thickTop="1">
      <c r="A47" s="116"/>
      <c r="B47" s="9"/>
      <c r="C47" s="13" t="s">
        <v>29</v>
      </c>
      <c r="D47" s="28"/>
      <c r="E47" s="29"/>
      <c r="F47" s="32">
        <f>SUM(F45:F46)</f>
        <v>4670306.712962963</v>
      </c>
      <c r="G47" s="117"/>
    </row>
    <row r="48" spans="1:7" ht="13.5" thickTop="1">
      <c r="A48" s="116"/>
      <c r="B48" s="3"/>
      <c r="C48" s="2"/>
      <c r="D48" s="2"/>
      <c r="E48" s="2"/>
      <c r="F48" s="33"/>
      <c r="G48" s="117"/>
    </row>
    <row r="49" spans="1:7" ht="13.5" thickBot="1">
      <c r="A49" s="120"/>
      <c r="B49" s="121"/>
      <c r="C49" s="121"/>
      <c r="D49" s="121"/>
      <c r="E49" s="121"/>
      <c r="F49" s="121"/>
      <c r="G49" s="122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APU TIPO</dc:title>
  <dc:subject>Estudio de costos</dc:subject>
  <dc:creator>Juan Montenegro San Martin</dc:creator>
  <cp:keywords>antillanca</cp:keywords>
  <dc:description>Planilla tipo sujeta a cambios segun proyecto</dc:description>
  <cp:lastModifiedBy>Gateway</cp:lastModifiedBy>
  <cp:lastPrinted>2010-11-13T14:34:33Z</cp:lastPrinted>
  <dcterms:created xsi:type="dcterms:W3CDTF">2010-11-04T13:32:55Z</dcterms:created>
  <dcterms:modified xsi:type="dcterms:W3CDTF">2013-07-10T19:25:41Z</dcterms:modified>
  <cp:category>Estudio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lanilla Tipo">
    <vt:lpwstr>100</vt:lpwstr>
  </property>
  <property fmtid="{D5CDD505-2E9C-101B-9397-08002B2CF9AE}" pid="3" name="APU">
    <vt:i4>100</vt:i4>
  </property>
</Properties>
</file>